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5460" tabRatio="500" activeTab="4"/>
  </bookViews>
  <sheets>
    <sheet name="Control_I" sheetId="1" r:id="rId1"/>
    <sheet name="Treat_I" sheetId="5" r:id="rId2"/>
    <sheet name="Shadow prices" sheetId="3" r:id="rId3"/>
    <sheet name="PV_profiles" sheetId="4" r:id="rId4"/>
    <sheet name="PV_profiles (2)" sheetId="6" r:id="rId5"/>
    <sheet name="SensitivityTesting" sheetId="7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1" i="4"/>
  <c r="B55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1" i="4"/>
  <c r="C55" i="4"/>
  <c r="D55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B8" i="3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1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B9" i="3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1" i="4"/>
  <c r="B56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1" i="4"/>
  <c r="C56" i="4"/>
  <c r="D56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B10" i="3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51" i="4"/>
  <c r="B57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51" i="4"/>
  <c r="C57" i="4"/>
  <c r="D57" i="4"/>
  <c r="D59" i="4"/>
  <c r="D61" i="4"/>
  <c r="D60" i="4"/>
  <c r="D54" i="4"/>
  <c r="C54" i="4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B18" i="5"/>
  <c r="B19" i="5"/>
  <c r="B20" i="5"/>
  <c r="B21" i="5"/>
  <c r="B22" i="5"/>
  <c r="B23" i="5"/>
  <c r="B24" i="5"/>
  <c r="B25" i="5"/>
  <c r="B18" i="1"/>
  <c r="B19" i="1"/>
  <c r="B20" i="1"/>
  <c r="B21" i="1"/>
  <c r="B22" i="1"/>
  <c r="B23" i="1"/>
  <c r="B24" i="1"/>
  <c r="B25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D28" i="1"/>
  <c r="C28" i="1"/>
  <c r="D27" i="1"/>
  <c r="C27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19" i="1"/>
  <c r="C18" i="1"/>
  <c r="D19" i="1"/>
  <c r="D18" i="1"/>
  <c r="C29" i="5"/>
  <c r="C30" i="5"/>
  <c r="C31" i="5"/>
  <c r="C32" i="5"/>
  <c r="C33" i="5"/>
  <c r="C34" i="5"/>
  <c r="C35" i="5"/>
  <c r="C36" i="5"/>
  <c r="C37" i="5"/>
  <c r="C38" i="5"/>
  <c r="C39" i="5"/>
  <c r="C28" i="5"/>
  <c r="C27" i="5"/>
  <c r="C18" i="5"/>
  <c r="C19" i="5"/>
  <c r="C20" i="5"/>
  <c r="C21" i="5"/>
  <c r="C22" i="5"/>
  <c r="C23" i="5"/>
  <c r="C24" i="5"/>
  <c r="C25" i="5"/>
  <c r="C26" i="5"/>
  <c r="F51" i="4"/>
  <c r="L51" i="4"/>
  <c r="B54" i="4"/>
  <c r="D9" i="7"/>
  <c r="D12" i="7"/>
  <c r="D11" i="7"/>
  <c r="D8" i="7"/>
  <c r="L3" i="6"/>
  <c r="D7" i="7"/>
  <c r="D6" i="7"/>
  <c r="D2" i="7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51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51" i="6"/>
  <c r="B55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51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51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51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51" i="6"/>
  <c r="B56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51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51" i="6"/>
  <c r="B57" i="6"/>
  <c r="B59" i="6"/>
  <c r="L51" i="6"/>
  <c r="B54" i="6"/>
  <c r="B61" i="6"/>
  <c r="B60" i="6"/>
  <c r="B27" i="5"/>
  <c r="B28" i="5"/>
  <c r="B29" i="5"/>
  <c r="B30" i="5"/>
  <c r="B31" i="5"/>
  <c r="B32" i="5"/>
  <c r="B33" i="5"/>
  <c r="B34" i="5"/>
  <c r="B35" i="5"/>
  <c r="B36" i="5"/>
  <c r="B37" i="5"/>
  <c r="B38" i="5"/>
  <c r="B27" i="1"/>
  <c r="B28" i="1"/>
  <c r="B29" i="1"/>
  <c r="B30" i="1"/>
  <c r="B31" i="1"/>
  <c r="B32" i="1"/>
  <c r="B33" i="1"/>
  <c r="B34" i="1"/>
  <c r="B35" i="1"/>
  <c r="B36" i="1"/>
  <c r="B37" i="1"/>
  <c r="B38" i="1"/>
</calcChain>
</file>

<file path=xl/sharedStrings.xml><?xml version="1.0" encoding="utf-8"?>
<sst xmlns="http://schemas.openxmlformats.org/spreadsheetml/2006/main" count="95" uniqueCount="40">
  <si>
    <t>Control</t>
  </si>
  <si>
    <t>Treatment</t>
  </si>
  <si>
    <t>Age</t>
  </si>
  <si>
    <t>Earnings</t>
  </si>
  <si>
    <t>-</t>
  </si>
  <si>
    <t>www.vera.org</t>
  </si>
  <si>
    <t>Source</t>
  </si>
  <si>
    <t>month of welfare</t>
  </si>
  <si>
    <t>welfareinfo.gov</t>
  </si>
  <si>
    <t>Cost</t>
  </si>
  <si>
    <t>Costs</t>
  </si>
  <si>
    <t>Benefits: earnings</t>
  </si>
  <si>
    <t>Benefits: incarceration</t>
  </si>
  <si>
    <t>Benefits: welfare</t>
  </si>
  <si>
    <t>Total benefits</t>
  </si>
  <si>
    <t>Benefits - costs</t>
  </si>
  <si>
    <t>Benefit-cost ratio</t>
  </si>
  <si>
    <t>Internal rate of return</t>
  </si>
  <si>
    <t>Welfare months</t>
  </si>
  <si>
    <t>Felony</t>
  </si>
  <si>
    <t>Misdemeanor</t>
  </si>
  <si>
    <t>Felony count</t>
  </si>
  <si>
    <t>Misd count</t>
  </si>
  <si>
    <t>felony</t>
  </si>
  <si>
    <t>misdemeanor</t>
  </si>
  <si>
    <t>HSD</t>
  </si>
  <si>
    <t>Diff</t>
  </si>
  <si>
    <t>PV at age 18 in 2014 dollars</t>
  </si>
  <si>
    <t>PV at age 4 in 2014 dollars</t>
  </si>
  <si>
    <t>PV at age 4 in 2000 dollars</t>
  </si>
  <si>
    <t>Cost in 2000 dollars</t>
  </si>
  <si>
    <t>Benefits per person</t>
  </si>
  <si>
    <t>Cost per person</t>
  </si>
  <si>
    <t>B-C</t>
  </si>
  <si>
    <t>BC ratio</t>
  </si>
  <si>
    <t>From Cohen and Piquero (2009), shadow price at-risk youth=hs dropout</t>
  </si>
  <si>
    <r>
      <t xml:space="preserve">Benefits: </t>
    </r>
    <r>
      <rPr>
        <sz val="12"/>
        <color theme="1"/>
        <rFont val="Calibri"/>
        <family val="2"/>
        <charset val="238"/>
        <scheme val="minor"/>
      </rPr>
      <t>crime</t>
    </r>
  </si>
  <si>
    <t>Shadow prices in 2010 dollars</t>
  </si>
  <si>
    <t>But in PV at age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</si>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</sst>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"/>
    <numFmt numFmtId="167" formatCode="_(&quot;$&quot;* #,##0_);_(&quot;$&quot;* \(#,##0\);_(&quot;$&quot;* &quot;-&quot;?_);_(@_)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 tint="0.399975585192419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9C0006"/>
      <name val="Calibri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64" fontId="0" fillId="0" borderId="0" xfId="1" applyNumberFormat="1" applyFont="1"/>
    <xf numFmtId="165" fontId="0" fillId="0" borderId="0" xfId="1" applyNumberFormat="1" applyFont="1"/>
    <xf numFmtId="165" fontId="4" fillId="0" borderId="0" xfId="1" applyNumberFormat="1" applyFont="1"/>
    <xf numFmtId="166" fontId="4" fillId="0" borderId="0" xfId="0" applyNumberFormat="1" applyFont="1"/>
    <xf numFmtId="164" fontId="4" fillId="0" borderId="0" xfId="1" applyNumberFormat="1" applyFont="1"/>
    <xf numFmtId="44" fontId="0" fillId="0" borderId="0" xfId="0" applyNumberFormat="1"/>
    <xf numFmtId="165" fontId="4" fillId="0" borderId="0" xfId="0" applyNumberFormat="1" applyFont="1"/>
    <xf numFmtId="0" fontId="5" fillId="0" borderId="0" xfId="9"/>
    <xf numFmtId="0" fontId="7" fillId="2" borderId="0" xfId="3" applyFont="1"/>
    <xf numFmtId="0" fontId="3" fillId="3" borderId="0" xfId="4" applyFont="1"/>
    <xf numFmtId="165" fontId="3" fillId="3" borderId="0" xfId="4" applyNumberFormat="1" applyFont="1"/>
    <xf numFmtId="2" fontId="3" fillId="3" borderId="0" xfId="4" applyNumberFormat="1" applyFont="1"/>
    <xf numFmtId="0" fontId="1" fillId="3" borderId="0" xfId="4" applyFont="1"/>
    <xf numFmtId="165" fontId="1" fillId="3" borderId="0" xfId="4" applyNumberFormat="1" applyFont="1"/>
    <xf numFmtId="10" fontId="3" fillId="3" borderId="0" xfId="2" applyNumberFormat="1" applyFont="1" applyFill="1"/>
    <xf numFmtId="166" fontId="0" fillId="0" borderId="0" xfId="0" applyNumberFormat="1"/>
    <xf numFmtId="2" fontId="0" fillId="0" borderId="0" xfId="0" applyNumberForma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0" fillId="0" borderId="0" xfId="0" applyNumberFormat="1"/>
    <xf numFmtId="0" fontId="0" fillId="3" borderId="0" xfId="4" applyFont="1"/>
    <xf numFmtId="0" fontId="3" fillId="0" borderId="0" xfId="0" applyFont="1" applyAlignment="1">
      <alignment horizontal="center"/>
    </xf>
    <xf numFmtId="164" fontId="0" fillId="0" borderId="0" xfId="0" applyNumberFormat="1"/>
    <xf numFmtId="167" fontId="0" fillId="0" borderId="0" xfId="0" applyNumberFormat="1"/>
  </cellXfs>
  <cellStyles count="31">
    <cellStyle name="20% - Accent2" xfId="4" builtinId="34"/>
    <cellStyle name="Bad" xfId="3" builtinId="27"/>
    <cellStyle name="Currency" xfId="1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.org" TargetMode="External"/><Relationship Id="rId2" Type="http://schemas.openxmlformats.org/officeDocument/2006/relationships/hyperlink" Target="http://www.ve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I5" sqref="I5"/>
    </sheetView>
  </sheetViews>
  <sheetFormatPr baseColWidth="10" defaultRowHeight="15" x14ac:dyDescent="0"/>
  <cols>
    <col min="2" max="2" width="11.5" bestFit="1" customWidth="1"/>
    <col min="4" max="4" width="13" customWidth="1"/>
    <col min="6" max="6" width="12.1640625" bestFit="1" customWidth="1"/>
  </cols>
  <sheetData>
    <row r="1" spans="1:8" s="2" customFormat="1">
      <c r="B1" s="2" t="s">
        <v>0</v>
      </c>
    </row>
    <row r="2" spans="1:8" s="3" customFormat="1" ht="30">
      <c r="A2" s="3" t="s">
        <v>2</v>
      </c>
      <c r="B2" s="3" t="s">
        <v>3</v>
      </c>
      <c r="C2" s="3" t="s">
        <v>19</v>
      </c>
      <c r="D2" s="3" t="s">
        <v>20</v>
      </c>
      <c r="E2" s="3" t="s">
        <v>18</v>
      </c>
    </row>
    <row r="3" spans="1:8">
      <c r="A3">
        <v>4</v>
      </c>
      <c r="G3" t="s">
        <v>21</v>
      </c>
      <c r="H3" t="s">
        <v>22</v>
      </c>
    </row>
    <row r="4" spans="1:8">
      <c r="A4">
        <v>5</v>
      </c>
      <c r="G4">
        <v>0.26</v>
      </c>
      <c r="H4">
        <v>0.22</v>
      </c>
    </row>
    <row r="5" spans="1:8">
      <c r="A5">
        <v>6</v>
      </c>
      <c r="G5">
        <v>7.0000000000000007E-2</v>
      </c>
      <c r="H5">
        <v>0.25</v>
      </c>
    </row>
    <row r="6" spans="1:8">
      <c r="A6">
        <v>7</v>
      </c>
    </row>
    <row r="7" spans="1:8">
      <c r="A7">
        <v>8</v>
      </c>
    </row>
    <row r="8" spans="1:8">
      <c r="A8">
        <v>9</v>
      </c>
    </row>
    <row r="9" spans="1:8">
      <c r="A9">
        <v>10</v>
      </c>
    </row>
    <row r="10" spans="1:8">
      <c r="A10">
        <v>11</v>
      </c>
    </row>
    <row r="11" spans="1:8">
      <c r="A11">
        <v>12</v>
      </c>
    </row>
    <row r="12" spans="1:8">
      <c r="A12">
        <v>13</v>
      </c>
    </row>
    <row r="13" spans="1:8">
      <c r="A13">
        <v>14</v>
      </c>
    </row>
    <row r="14" spans="1:8">
      <c r="A14">
        <v>15</v>
      </c>
    </row>
    <row r="15" spans="1:8">
      <c r="A15">
        <v>16</v>
      </c>
    </row>
    <row r="16" spans="1:8">
      <c r="A16">
        <v>17</v>
      </c>
    </row>
    <row r="17" spans="1:9">
      <c r="A17">
        <v>18</v>
      </c>
    </row>
    <row r="18" spans="1:9">
      <c r="A18">
        <v>19</v>
      </c>
      <c r="B18" s="6">
        <f t="shared" ref="B18:B25" si="0">B19*100/102</f>
        <v>9547.1432921325886</v>
      </c>
      <c r="C18" s="19">
        <f>G4/9</f>
        <v>2.8888888888888891E-2</v>
      </c>
      <c r="D18" s="20">
        <f>H4/9</f>
        <v>2.4444444444444446E-2</v>
      </c>
      <c r="E18">
        <v>4.71</v>
      </c>
      <c r="I18" s="9"/>
    </row>
    <row r="19" spans="1:9">
      <c r="A19">
        <v>20</v>
      </c>
      <c r="B19" s="6">
        <f t="shared" si="0"/>
        <v>9738.08615797524</v>
      </c>
      <c r="C19" s="19">
        <f>C18</f>
        <v>2.8888888888888891E-2</v>
      </c>
      <c r="D19" s="20">
        <f>D18</f>
        <v>2.4444444444444446E-2</v>
      </c>
      <c r="E19">
        <v>4.71</v>
      </c>
    </row>
    <row r="20" spans="1:9">
      <c r="A20">
        <v>21</v>
      </c>
      <c r="B20" s="6">
        <f t="shared" si="0"/>
        <v>9932.847881134745</v>
      </c>
      <c r="C20" s="19">
        <f t="shared" ref="C20:C26" si="1">C19</f>
        <v>2.8888888888888891E-2</v>
      </c>
      <c r="D20" s="20">
        <f t="shared" ref="D20:D26" si="2">D19</f>
        <v>2.4444444444444446E-2</v>
      </c>
      <c r="E20">
        <v>4.71</v>
      </c>
    </row>
    <row r="21" spans="1:9">
      <c r="A21">
        <v>22</v>
      </c>
      <c r="B21" s="6">
        <f t="shared" si="0"/>
        <v>10131.504838757439</v>
      </c>
      <c r="C21" s="19">
        <f t="shared" si="1"/>
        <v>2.8888888888888891E-2</v>
      </c>
      <c r="D21" s="20">
        <f t="shared" si="2"/>
        <v>2.4444444444444446E-2</v>
      </c>
      <c r="E21">
        <v>4.71</v>
      </c>
    </row>
    <row r="22" spans="1:9">
      <c r="A22">
        <v>23</v>
      </c>
      <c r="B22" s="6">
        <f t="shared" si="0"/>
        <v>10334.134935532587</v>
      </c>
      <c r="C22" s="19">
        <f t="shared" si="1"/>
        <v>2.8888888888888891E-2</v>
      </c>
      <c r="D22" s="20">
        <f t="shared" si="2"/>
        <v>2.4444444444444446E-2</v>
      </c>
      <c r="E22">
        <v>4.71</v>
      </c>
    </row>
    <row r="23" spans="1:9">
      <c r="A23">
        <v>24</v>
      </c>
      <c r="B23" s="6">
        <f t="shared" si="0"/>
        <v>10540.81763424324</v>
      </c>
      <c r="C23" s="19">
        <f t="shared" si="1"/>
        <v>2.8888888888888891E-2</v>
      </c>
      <c r="D23" s="20">
        <f t="shared" si="2"/>
        <v>2.4444444444444446E-2</v>
      </c>
      <c r="E23">
        <v>4.71</v>
      </c>
    </row>
    <row r="24" spans="1:9">
      <c r="A24">
        <v>25</v>
      </c>
      <c r="B24" s="6">
        <f t="shared" si="0"/>
        <v>10751.633986928104</v>
      </c>
      <c r="C24" s="19">
        <f t="shared" si="1"/>
        <v>2.8888888888888891E-2</v>
      </c>
      <c r="D24" s="20">
        <f t="shared" si="2"/>
        <v>2.4444444444444446E-2</v>
      </c>
      <c r="E24">
        <v>4.71</v>
      </c>
    </row>
    <row r="25" spans="1:9">
      <c r="A25">
        <v>26</v>
      </c>
      <c r="B25" s="6">
        <f t="shared" si="0"/>
        <v>10966.666666666666</v>
      </c>
      <c r="C25" s="19">
        <f t="shared" si="1"/>
        <v>2.8888888888888891E-2</v>
      </c>
      <c r="D25" s="20">
        <f t="shared" si="2"/>
        <v>2.4444444444444446E-2</v>
      </c>
      <c r="E25">
        <v>4.71</v>
      </c>
    </row>
    <row r="26" spans="1:9">
      <c r="A26">
        <v>27</v>
      </c>
      <c r="B26" s="5">
        <v>11186</v>
      </c>
      <c r="C26" s="19">
        <f t="shared" si="1"/>
        <v>2.8888888888888891E-2</v>
      </c>
      <c r="D26" s="20">
        <f t="shared" si="2"/>
        <v>2.4444444444444446E-2</v>
      </c>
      <c r="E26">
        <v>4.71</v>
      </c>
    </row>
    <row r="27" spans="1:9">
      <c r="A27">
        <v>28</v>
      </c>
      <c r="B27" s="6">
        <f>B26+(B$39-B$26)/13</f>
        <v>11840.846153846154</v>
      </c>
      <c r="C27" s="19">
        <f>G5/12</f>
        <v>5.8333333333333336E-3</v>
      </c>
      <c r="D27" s="19">
        <f>H5/12</f>
        <v>2.0833333333333332E-2</v>
      </c>
      <c r="E27">
        <v>2.02</v>
      </c>
    </row>
    <row r="28" spans="1:9">
      <c r="A28">
        <v>29</v>
      </c>
      <c r="B28" s="6">
        <f t="shared" ref="B28:B38" si="3">B27+(B$39-B$26)/13</f>
        <v>12495.692307692309</v>
      </c>
      <c r="C28" s="19">
        <f>C27</f>
        <v>5.8333333333333336E-3</v>
      </c>
      <c r="D28" s="19">
        <f>D27</f>
        <v>2.0833333333333332E-2</v>
      </c>
      <c r="E28">
        <v>2.02</v>
      </c>
    </row>
    <row r="29" spans="1:9">
      <c r="A29">
        <v>30</v>
      </c>
      <c r="B29" s="6">
        <f t="shared" si="3"/>
        <v>13150.538461538463</v>
      </c>
      <c r="C29" s="19">
        <f t="shared" ref="C29:C39" si="4">C28</f>
        <v>5.8333333333333336E-3</v>
      </c>
      <c r="D29" s="19">
        <f t="shared" ref="D29:D39" si="5">D28</f>
        <v>2.0833333333333332E-2</v>
      </c>
      <c r="E29">
        <v>2.02</v>
      </c>
    </row>
    <row r="30" spans="1:9">
      <c r="A30">
        <v>31</v>
      </c>
      <c r="B30" s="6">
        <f t="shared" si="3"/>
        <v>13805.384615384617</v>
      </c>
      <c r="C30" s="19">
        <f t="shared" si="4"/>
        <v>5.8333333333333336E-3</v>
      </c>
      <c r="D30" s="19">
        <f t="shared" si="5"/>
        <v>2.0833333333333332E-2</v>
      </c>
      <c r="E30">
        <v>2.02</v>
      </c>
    </row>
    <row r="31" spans="1:9">
      <c r="A31">
        <v>32</v>
      </c>
      <c r="B31" s="6">
        <f t="shared" si="3"/>
        <v>14460.230769230771</v>
      </c>
      <c r="C31" s="19">
        <f t="shared" si="4"/>
        <v>5.8333333333333336E-3</v>
      </c>
      <c r="D31" s="19">
        <f t="shared" si="5"/>
        <v>2.0833333333333332E-2</v>
      </c>
      <c r="E31">
        <v>2.02</v>
      </c>
    </row>
    <row r="32" spans="1:9">
      <c r="A32">
        <v>33</v>
      </c>
      <c r="B32" s="6">
        <f t="shared" si="3"/>
        <v>15115.076923076926</v>
      </c>
      <c r="C32" s="19">
        <f t="shared" si="4"/>
        <v>5.8333333333333336E-3</v>
      </c>
      <c r="D32" s="19">
        <f t="shared" si="5"/>
        <v>2.0833333333333332E-2</v>
      </c>
      <c r="E32">
        <v>2.02</v>
      </c>
    </row>
    <row r="33" spans="1:9">
      <c r="A33">
        <v>34</v>
      </c>
      <c r="B33" s="6">
        <f t="shared" si="3"/>
        <v>15769.92307692308</v>
      </c>
      <c r="C33" s="19">
        <f t="shared" si="4"/>
        <v>5.8333333333333336E-3</v>
      </c>
      <c r="D33" s="19">
        <f t="shared" si="5"/>
        <v>2.0833333333333332E-2</v>
      </c>
      <c r="E33">
        <v>2.02</v>
      </c>
    </row>
    <row r="34" spans="1:9">
      <c r="A34">
        <v>35</v>
      </c>
      <c r="B34" s="6">
        <f t="shared" si="3"/>
        <v>16424.769230769234</v>
      </c>
      <c r="C34" s="19">
        <f t="shared" si="4"/>
        <v>5.8333333333333336E-3</v>
      </c>
      <c r="D34" s="19">
        <f t="shared" si="5"/>
        <v>2.0833333333333332E-2</v>
      </c>
      <c r="E34">
        <v>2.02</v>
      </c>
    </row>
    <row r="35" spans="1:9">
      <c r="A35">
        <v>36</v>
      </c>
      <c r="B35" s="6">
        <f t="shared" si="3"/>
        <v>17079.615384615387</v>
      </c>
      <c r="C35" s="19">
        <f t="shared" si="4"/>
        <v>5.8333333333333336E-3</v>
      </c>
      <c r="D35" s="19">
        <f t="shared" si="5"/>
        <v>2.0833333333333332E-2</v>
      </c>
      <c r="E35">
        <v>2.02</v>
      </c>
    </row>
    <row r="36" spans="1:9">
      <c r="A36">
        <v>37</v>
      </c>
      <c r="B36" s="6">
        <f t="shared" si="3"/>
        <v>17734.461538461539</v>
      </c>
      <c r="C36" s="19">
        <f t="shared" si="4"/>
        <v>5.8333333333333336E-3</v>
      </c>
      <c r="D36" s="19">
        <f t="shared" si="5"/>
        <v>2.0833333333333332E-2</v>
      </c>
      <c r="E36">
        <v>2.02</v>
      </c>
    </row>
    <row r="37" spans="1:9">
      <c r="A37">
        <v>38</v>
      </c>
      <c r="B37" s="6">
        <f t="shared" si="3"/>
        <v>18389.307692307691</v>
      </c>
      <c r="C37" s="19">
        <f t="shared" si="4"/>
        <v>5.8333333333333336E-3</v>
      </c>
      <c r="D37" s="19">
        <f t="shared" si="5"/>
        <v>2.0833333333333332E-2</v>
      </c>
      <c r="E37">
        <v>2.02</v>
      </c>
    </row>
    <row r="38" spans="1:9">
      <c r="A38">
        <v>39</v>
      </c>
      <c r="B38" s="6">
        <f t="shared" si="3"/>
        <v>19044.153846153844</v>
      </c>
      <c r="C38" s="19">
        <f t="shared" si="4"/>
        <v>5.8333333333333336E-3</v>
      </c>
      <c r="D38" s="19">
        <f t="shared" si="5"/>
        <v>2.0833333333333332E-2</v>
      </c>
      <c r="E38">
        <v>2.02</v>
      </c>
    </row>
    <row r="39" spans="1:9">
      <c r="A39">
        <v>40</v>
      </c>
      <c r="B39" s="5">
        <v>19699</v>
      </c>
      <c r="C39" s="19">
        <f t="shared" si="4"/>
        <v>5.8333333333333336E-3</v>
      </c>
      <c r="D39" s="19">
        <f t="shared" si="5"/>
        <v>2.0833333333333332E-2</v>
      </c>
      <c r="E39">
        <v>2.02</v>
      </c>
    </row>
    <row r="40" spans="1:9">
      <c r="A40" s="1">
        <v>41</v>
      </c>
      <c r="B40" s="10"/>
      <c r="C40" s="7"/>
      <c r="D40" s="7"/>
      <c r="E40" s="1" t="s">
        <v>4</v>
      </c>
      <c r="F40" s="7"/>
      <c r="I40" s="9"/>
    </row>
    <row r="41" spans="1:9">
      <c r="A41" s="1">
        <v>42</v>
      </c>
      <c r="B41" s="10"/>
      <c r="C41" s="7"/>
      <c r="D41" s="7"/>
      <c r="E41" s="1" t="s">
        <v>4</v>
      </c>
      <c r="F41" s="7"/>
    </row>
    <row r="42" spans="1:9">
      <c r="A42" s="1">
        <v>43</v>
      </c>
      <c r="B42" s="10"/>
      <c r="C42" s="7"/>
      <c r="D42" s="7"/>
      <c r="E42" s="1" t="s">
        <v>4</v>
      </c>
      <c r="F42" s="7"/>
    </row>
    <row r="43" spans="1:9">
      <c r="A43" s="1">
        <v>44</v>
      </c>
      <c r="B43" s="10"/>
      <c r="C43" s="7"/>
      <c r="D43" s="7"/>
      <c r="E43" s="1" t="s">
        <v>4</v>
      </c>
      <c r="F43" s="7"/>
    </row>
    <row r="44" spans="1:9">
      <c r="A44" s="1">
        <v>45</v>
      </c>
      <c r="B44" s="10"/>
      <c r="C44" s="7"/>
      <c r="D44" s="7"/>
      <c r="E44" s="1" t="s">
        <v>4</v>
      </c>
      <c r="F44" s="7"/>
    </row>
    <row r="45" spans="1:9">
      <c r="A45" s="1">
        <v>46</v>
      </c>
      <c r="B45" s="10"/>
      <c r="C45" s="7"/>
      <c r="D45" s="7"/>
      <c r="E45" s="1" t="s">
        <v>4</v>
      </c>
      <c r="F45" s="7"/>
    </row>
    <row r="46" spans="1:9">
      <c r="A46" s="1">
        <v>47</v>
      </c>
      <c r="B46" s="10"/>
      <c r="C46" s="7"/>
      <c r="D46" s="7"/>
      <c r="E46" s="1" t="s">
        <v>4</v>
      </c>
      <c r="F46" s="7"/>
    </row>
    <row r="47" spans="1:9">
      <c r="A47" s="1">
        <v>48</v>
      </c>
      <c r="B47" s="10"/>
      <c r="C47" s="7"/>
      <c r="D47" s="7"/>
      <c r="E47" s="1" t="s">
        <v>4</v>
      </c>
      <c r="F47" s="7"/>
    </row>
    <row r="48" spans="1:9">
      <c r="A48" s="1">
        <v>49</v>
      </c>
      <c r="B48" s="10"/>
      <c r="C48" s="7"/>
      <c r="D48" s="7"/>
      <c r="E48" s="1" t="s">
        <v>4</v>
      </c>
      <c r="F48" s="7"/>
    </row>
    <row r="49" spans="1:6">
      <c r="A49" s="1">
        <v>50</v>
      </c>
      <c r="B49" s="10"/>
      <c r="C49" s="7"/>
      <c r="D49" s="7"/>
      <c r="E49" s="1" t="s">
        <v>4</v>
      </c>
      <c r="F49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pane ySplit="2" topLeftCell="A18" activePane="bottomLeft" state="frozen"/>
      <selection pane="bottomLeft" activeCell="E41" sqref="E41"/>
    </sheetView>
  </sheetViews>
  <sheetFormatPr baseColWidth="10" defaultRowHeight="15" x14ac:dyDescent="0"/>
  <cols>
    <col min="2" max="2" width="11.5" bestFit="1" customWidth="1"/>
    <col min="6" max="6" width="12.1640625" bestFit="1" customWidth="1"/>
  </cols>
  <sheetData>
    <row r="1" spans="1:10" s="2" customFormat="1">
      <c r="B1" s="2" t="s">
        <v>1</v>
      </c>
    </row>
    <row r="2" spans="1:10" s="3" customFormat="1" ht="30">
      <c r="A2" s="3" t="s">
        <v>2</v>
      </c>
      <c r="B2" s="3" t="s">
        <v>3</v>
      </c>
      <c r="C2" s="3" t="s">
        <v>19</v>
      </c>
      <c r="D2" s="3" t="s">
        <v>20</v>
      </c>
      <c r="E2" s="3" t="s">
        <v>18</v>
      </c>
    </row>
    <row r="3" spans="1:10">
      <c r="A3">
        <v>4</v>
      </c>
      <c r="G3" t="s">
        <v>21</v>
      </c>
      <c r="H3" t="s">
        <v>22</v>
      </c>
    </row>
    <row r="4" spans="1:10">
      <c r="A4">
        <v>5</v>
      </c>
      <c r="G4">
        <v>0.12</v>
      </c>
      <c r="H4">
        <v>0.12</v>
      </c>
    </row>
    <row r="5" spans="1:10">
      <c r="A5">
        <v>6</v>
      </c>
      <c r="G5">
        <v>0.05</v>
      </c>
      <c r="H5">
        <v>0.17</v>
      </c>
    </row>
    <row r="6" spans="1:10">
      <c r="A6">
        <v>7</v>
      </c>
    </row>
    <row r="7" spans="1:10">
      <c r="A7">
        <v>8</v>
      </c>
    </row>
    <row r="8" spans="1:10">
      <c r="A8">
        <v>9</v>
      </c>
    </row>
    <row r="9" spans="1:10">
      <c r="A9">
        <v>10</v>
      </c>
    </row>
    <row r="10" spans="1:10">
      <c r="A10">
        <v>11</v>
      </c>
    </row>
    <row r="11" spans="1:10">
      <c r="A11">
        <v>12</v>
      </c>
    </row>
    <row r="12" spans="1:10">
      <c r="A12">
        <v>13</v>
      </c>
    </row>
    <row r="13" spans="1:10">
      <c r="A13">
        <v>14</v>
      </c>
    </row>
    <row r="14" spans="1:10">
      <c r="A14">
        <v>15</v>
      </c>
    </row>
    <row r="15" spans="1:10">
      <c r="A15">
        <v>16</v>
      </c>
      <c r="H15" s="21"/>
      <c r="I15" s="22"/>
      <c r="J15" s="22"/>
    </row>
    <row r="16" spans="1:10">
      <c r="A16">
        <v>17</v>
      </c>
      <c r="H16" s="21"/>
      <c r="I16" s="22"/>
      <c r="J16" s="22"/>
    </row>
    <row r="17" spans="1:10">
      <c r="A17">
        <v>18</v>
      </c>
      <c r="H17" s="21"/>
      <c r="I17" s="22"/>
      <c r="J17" s="22"/>
    </row>
    <row r="18" spans="1:10">
      <c r="A18">
        <v>19</v>
      </c>
      <c r="B18" s="6">
        <f t="shared" ref="B18:B25" si="0">B19*100/102</f>
        <v>11375.319667221807</v>
      </c>
      <c r="C18" s="19">
        <f>G4/9</f>
        <v>1.3333333333333332E-2</v>
      </c>
      <c r="D18" s="19">
        <f>H4/9</f>
        <v>1.3333333333333332E-2</v>
      </c>
      <c r="E18">
        <v>4.74</v>
      </c>
      <c r="H18" s="21"/>
      <c r="I18" s="22"/>
      <c r="J18" s="22"/>
    </row>
    <row r="19" spans="1:10">
      <c r="A19">
        <v>20</v>
      </c>
      <c r="B19" s="6">
        <f t="shared" si="0"/>
        <v>11602.826060566244</v>
      </c>
      <c r="C19" s="19">
        <f>C18</f>
        <v>1.3333333333333332E-2</v>
      </c>
      <c r="D19" s="19">
        <f>D18</f>
        <v>1.3333333333333332E-2</v>
      </c>
      <c r="E19">
        <v>4.74</v>
      </c>
      <c r="H19" s="21"/>
      <c r="I19" s="22"/>
      <c r="J19" s="22"/>
    </row>
    <row r="20" spans="1:10">
      <c r="A20">
        <v>21</v>
      </c>
      <c r="B20" s="6">
        <f t="shared" si="0"/>
        <v>11834.882581777567</v>
      </c>
      <c r="C20" s="19">
        <f t="shared" ref="C20:D26" si="1">C19</f>
        <v>1.3333333333333332E-2</v>
      </c>
      <c r="D20" s="19">
        <f t="shared" si="1"/>
        <v>1.3333333333333332E-2</v>
      </c>
      <c r="E20">
        <v>4.74</v>
      </c>
      <c r="H20" s="21"/>
      <c r="I20" s="22"/>
      <c r="J20" s="22"/>
    </row>
    <row r="21" spans="1:10">
      <c r="A21">
        <v>22</v>
      </c>
      <c r="B21" s="6">
        <f t="shared" si="0"/>
        <v>12071.580233413119</v>
      </c>
      <c r="C21" s="19">
        <f t="shared" si="1"/>
        <v>1.3333333333333332E-2</v>
      </c>
      <c r="D21" s="19">
        <f t="shared" si="1"/>
        <v>1.3333333333333332E-2</v>
      </c>
      <c r="E21">
        <v>4.74</v>
      </c>
    </row>
    <row r="22" spans="1:10">
      <c r="A22">
        <v>23</v>
      </c>
      <c r="B22" s="6">
        <f t="shared" si="0"/>
        <v>12313.01183808138</v>
      </c>
      <c r="C22" s="19">
        <f t="shared" si="1"/>
        <v>1.3333333333333332E-2</v>
      </c>
      <c r="D22" s="19">
        <f t="shared" si="1"/>
        <v>1.3333333333333332E-2</v>
      </c>
      <c r="E22">
        <v>4.74</v>
      </c>
    </row>
    <row r="23" spans="1:10">
      <c r="A23">
        <v>24</v>
      </c>
      <c r="B23" s="6">
        <f t="shared" si="0"/>
        <v>12559.272074843007</v>
      </c>
      <c r="C23" s="19">
        <f t="shared" si="1"/>
        <v>1.3333333333333332E-2</v>
      </c>
      <c r="D23" s="19">
        <f t="shared" si="1"/>
        <v>1.3333333333333332E-2</v>
      </c>
      <c r="E23">
        <v>4.74</v>
      </c>
    </row>
    <row r="24" spans="1:10">
      <c r="A24">
        <v>25</v>
      </c>
      <c r="B24" s="6">
        <f t="shared" si="0"/>
        <v>12810.457516339868</v>
      </c>
      <c r="C24" s="19">
        <f t="shared" si="1"/>
        <v>1.3333333333333332E-2</v>
      </c>
      <c r="D24" s="19">
        <f t="shared" si="1"/>
        <v>1.3333333333333332E-2</v>
      </c>
      <c r="E24">
        <v>4.74</v>
      </c>
    </row>
    <row r="25" spans="1:10">
      <c r="A25">
        <v>26</v>
      </c>
      <c r="B25" s="6">
        <f t="shared" si="0"/>
        <v>13066.666666666666</v>
      </c>
      <c r="C25" s="19">
        <f t="shared" si="1"/>
        <v>1.3333333333333332E-2</v>
      </c>
      <c r="D25" s="19">
        <f t="shared" si="1"/>
        <v>1.3333333333333332E-2</v>
      </c>
      <c r="E25">
        <v>4.74</v>
      </c>
    </row>
    <row r="26" spans="1:10">
      <c r="A26">
        <v>27</v>
      </c>
      <c r="B26" s="5">
        <v>13328</v>
      </c>
      <c r="C26" s="19">
        <f t="shared" si="1"/>
        <v>1.3333333333333332E-2</v>
      </c>
      <c r="D26" s="19">
        <f t="shared" si="1"/>
        <v>1.3333333333333332E-2</v>
      </c>
      <c r="E26">
        <v>4.74</v>
      </c>
    </row>
    <row r="27" spans="1:10">
      <c r="A27">
        <v>28</v>
      </c>
      <c r="B27" s="6">
        <f>B26+(B$39-B$26)/13</f>
        <v>14184.76923076923</v>
      </c>
      <c r="C27" s="19">
        <f>G5/12</f>
        <v>4.1666666666666666E-3</v>
      </c>
      <c r="D27" s="19">
        <f>H5/12</f>
        <v>1.4166666666666668E-2</v>
      </c>
      <c r="E27">
        <v>2.15</v>
      </c>
    </row>
    <row r="28" spans="1:10">
      <c r="A28">
        <v>29</v>
      </c>
      <c r="B28" s="6">
        <f t="shared" ref="B28:B38" si="2">B27+(B$39-B$26)/13</f>
        <v>15041.538461538461</v>
      </c>
      <c r="C28" s="19">
        <f>C27</f>
        <v>4.1666666666666666E-3</v>
      </c>
      <c r="D28" s="19">
        <f>D27</f>
        <v>1.4166666666666668E-2</v>
      </c>
      <c r="E28">
        <v>2.15</v>
      </c>
    </row>
    <row r="29" spans="1:10">
      <c r="A29">
        <v>30</v>
      </c>
      <c r="B29" s="6">
        <f t="shared" si="2"/>
        <v>15898.307692307691</v>
      </c>
      <c r="C29" s="19">
        <f t="shared" ref="C29:D39" si="3">C28</f>
        <v>4.1666666666666666E-3</v>
      </c>
      <c r="D29" s="19">
        <f t="shared" si="3"/>
        <v>1.4166666666666668E-2</v>
      </c>
      <c r="E29">
        <v>2.15</v>
      </c>
    </row>
    <row r="30" spans="1:10">
      <c r="A30">
        <v>31</v>
      </c>
      <c r="B30" s="6">
        <f t="shared" si="2"/>
        <v>16755.076923076922</v>
      </c>
      <c r="C30" s="19">
        <f t="shared" si="3"/>
        <v>4.1666666666666666E-3</v>
      </c>
      <c r="D30" s="19">
        <f t="shared" si="3"/>
        <v>1.4166666666666668E-2</v>
      </c>
      <c r="E30">
        <v>2.15</v>
      </c>
    </row>
    <row r="31" spans="1:10">
      <c r="A31">
        <v>32</v>
      </c>
      <c r="B31" s="6">
        <f t="shared" si="2"/>
        <v>17611.846153846152</v>
      </c>
      <c r="C31" s="19">
        <f t="shared" si="3"/>
        <v>4.1666666666666666E-3</v>
      </c>
      <c r="D31" s="19">
        <f t="shared" si="3"/>
        <v>1.4166666666666668E-2</v>
      </c>
      <c r="E31">
        <v>2.15</v>
      </c>
    </row>
    <row r="32" spans="1:10">
      <c r="A32">
        <v>33</v>
      </c>
      <c r="B32" s="6">
        <f t="shared" si="2"/>
        <v>18468.615384615383</v>
      </c>
      <c r="C32" s="19">
        <f t="shared" si="3"/>
        <v>4.1666666666666666E-3</v>
      </c>
      <c r="D32" s="19">
        <f t="shared" si="3"/>
        <v>1.4166666666666668E-2</v>
      </c>
      <c r="E32">
        <v>2.15</v>
      </c>
    </row>
    <row r="33" spans="1:6">
      <c r="A33">
        <v>34</v>
      </c>
      <c r="B33" s="6">
        <f t="shared" si="2"/>
        <v>19325.384615384613</v>
      </c>
      <c r="C33" s="19">
        <f t="shared" si="3"/>
        <v>4.1666666666666666E-3</v>
      </c>
      <c r="D33" s="19">
        <f t="shared" si="3"/>
        <v>1.4166666666666668E-2</v>
      </c>
      <c r="E33">
        <v>2.15</v>
      </c>
    </row>
    <row r="34" spans="1:6">
      <c r="A34">
        <v>35</v>
      </c>
      <c r="B34" s="6">
        <f t="shared" si="2"/>
        <v>20182.153846153844</v>
      </c>
      <c r="C34" s="19">
        <f t="shared" si="3"/>
        <v>4.1666666666666666E-3</v>
      </c>
      <c r="D34" s="19">
        <f t="shared" si="3"/>
        <v>1.4166666666666668E-2</v>
      </c>
      <c r="E34">
        <v>2.15</v>
      </c>
    </row>
    <row r="35" spans="1:6">
      <c r="A35">
        <v>36</v>
      </c>
      <c r="B35" s="6">
        <f t="shared" si="2"/>
        <v>21038.923076923074</v>
      </c>
      <c r="C35" s="19">
        <f t="shared" si="3"/>
        <v>4.1666666666666666E-3</v>
      </c>
      <c r="D35" s="19">
        <f t="shared" si="3"/>
        <v>1.4166666666666668E-2</v>
      </c>
      <c r="E35">
        <v>2.15</v>
      </c>
    </row>
    <row r="36" spans="1:6">
      <c r="A36">
        <v>37</v>
      </c>
      <c r="B36" s="6">
        <f t="shared" si="2"/>
        <v>21895.692307692305</v>
      </c>
      <c r="C36" s="19">
        <f t="shared" si="3"/>
        <v>4.1666666666666666E-3</v>
      </c>
      <c r="D36" s="19">
        <f t="shared" si="3"/>
        <v>1.4166666666666668E-2</v>
      </c>
      <c r="E36">
        <v>2.15</v>
      </c>
    </row>
    <row r="37" spans="1:6">
      <c r="A37">
        <v>38</v>
      </c>
      <c r="B37" s="6">
        <f t="shared" si="2"/>
        <v>22752.461538461535</v>
      </c>
      <c r="C37" s="19">
        <f t="shared" si="3"/>
        <v>4.1666666666666666E-3</v>
      </c>
      <c r="D37" s="19">
        <f t="shared" si="3"/>
        <v>1.4166666666666668E-2</v>
      </c>
      <c r="E37">
        <v>2.15</v>
      </c>
    </row>
    <row r="38" spans="1:6">
      <c r="A38">
        <v>39</v>
      </c>
      <c r="B38" s="6">
        <f t="shared" si="2"/>
        <v>23609.230769230766</v>
      </c>
      <c r="C38" s="19">
        <f t="shared" si="3"/>
        <v>4.1666666666666666E-3</v>
      </c>
      <c r="D38" s="19">
        <f t="shared" si="3"/>
        <v>1.4166666666666668E-2</v>
      </c>
      <c r="E38">
        <v>2.15</v>
      </c>
    </row>
    <row r="39" spans="1:6">
      <c r="A39">
        <v>40</v>
      </c>
      <c r="B39" s="5">
        <v>24466</v>
      </c>
      <c r="C39" s="19">
        <f t="shared" si="3"/>
        <v>4.1666666666666666E-3</v>
      </c>
      <c r="D39" s="19">
        <f t="shared" si="3"/>
        <v>1.4166666666666668E-2</v>
      </c>
      <c r="E39">
        <v>2.15</v>
      </c>
    </row>
    <row r="40" spans="1:6">
      <c r="A40" s="1"/>
      <c r="B40" s="10"/>
      <c r="C40" s="7"/>
      <c r="D40" s="7"/>
      <c r="E40" s="1"/>
      <c r="F40" s="7"/>
    </row>
    <row r="41" spans="1:6">
      <c r="A41" s="1"/>
      <c r="B41" s="10"/>
      <c r="C41" s="7"/>
      <c r="D41" s="7"/>
      <c r="E41" s="1"/>
      <c r="F41" s="7"/>
    </row>
    <row r="42" spans="1:6">
      <c r="A42" s="1"/>
      <c r="B42" s="10"/>
      <c r="C42" s="7"/>
      <c r="D42" s="7"/>
      <c r="E42" s="1"/>
      <c r="F42" s="7"/>
    </row>
    <row r="43" spans="1:6">
      <c r="A43" s="1"/>
      <c r="B43" s="10"/>
      <c r="C43" s="7"/>
      <c r="D43" s="7"/>
      <c r="E43" s="1"/>
      <c r="F43" s="7"/>
    </row>
    <row r="44" spans="1:6">
      <c r="A44" s="1"/>
      <c r="B44" s="10"/>
      <c r="C44" s="7"/>
      <c r="D44" s="7"/>
      <c r="E44" s="1"/>
      <c r="F44" s="7"/>
    </row>
    <row r="45" spans="1:6">
      <c r="A45" s="1"/>
      <c r="B45" s="10"/>
      <c r="C45" s="7"/>
      <c r="D45" s="7"/>
      <c r="E45" s="1"/>
      <c r="F45" s="7"/>
    </row>
    <row r="46" spans="1:6">
      <c r="A46" s="1"/>
      <c r="B46" s="10"/>
      <c r="C46" s="7"/>
      <c r="D46" s="7"/>
      <c r="E46" s="1"/>
      <c r="F46" s="7"/>
    </row>
    <row r="47" spans="1:6">
      <c r="A47" s="1"/>
      <c r="B47" s="10"/>
      <c r="C47" s="7"/>
      <c r="D47" s="7"/>
      <c r="E47" s="1"/>
      <c r="F47" s="7"/>
    </row>
    <row r="48" spans="1:6">
      <c r="A48" s="1"/>
      <c r="B48" s="10"/>
      <c r="C48" s="7"/>
      <c r="D48" s="7"/>
      <c r="E48" s="1"/>
      <c r="F48" s="7"/>
    </row>
    <row r="49" spans="1:6">
      <c r="A49" s="1"/>
      <c r="B49" s="10"/>
      <c r="C49" s="7"/>
      <c r="D49" s="7"/>
      <c r="E49" s="1"/>
      <c r="F49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baseColWidth="10" defaultRowHeight="15" x14ac:dyDescent="0"/>
  <cols>
    <col min="1" max="1" width="19.6640625" customWidth="1"/>
    <col min="2" max="2" width="12.5" bestFit="1" customWidth="1"/>
  </cols>
  <sheetData>
    <row r="1" spans="1:3">
      <c r="A1" t="s">
        <v>37</v>
      </c>
    </row>
    <row r="2" spans="1:3">
      <c r="C2" t="s">
        <v>6</v>
      </c>
    </row>
    <row r="3" spans="1:3">
      <c r="A3" t="s">
        <v>23</v>
      </c>
      <c r="B3" s="5">
        <v>47000</v>
      </c>
      <c r="C3" s="11" t="s">
        <v>5</v>
      </c>
    </row>
    <row r="4" spans="1:3">
      <c r="A4" t="s">
        <v>24</v>
      </c>
      <c r="B4" s="5">
        <v>7200</v>
      </c>
      <c r="C4" s="11" t="s">
        <v>5</v>
      </c>
    </row>
    <row r="5" spans="1:3">
      <c r="A5" t="s">
        <v>7</v>
      </c>
      <c r="B5" s="5">
        <v>300</v>
      </c>
      <c r="C5" t="s">
        <v>8</v>
      </c>
    </row>
    <row r="6" spans="1:3">
      <c r="B6" s="5"/>
    </row>
    <row r="7" spans="1:3">
      <c r="A7" t="s">
        <v>38</v>
      </c>
    </row>
    <row r="8" spans="1:3">
      <c r="A8" t="s">
        <v>23</v>
      </c>
      <c r="B8" s="5">
        <f>B3/(1+PV_profiles!O1)^14</f>
        <v>31072.536873475106</v>
      </c>
    </row>
    <row r="9" spans="1:3">
      <c r="A9" t="s">
        <v>24</v>
      </c>
      <c r="B9" s="5">
        <f>B4/(1+PV_profiles!O1)^14</f>
        <v>4760.0482018940584</v>
      </c>
    </row>
    <row r="10" spans="1:3">
      <c r="A10" t="s">
        <v>7</v>
      </c>
      <c r="B10" s="5">
        <f>0.15*B5/(1+PV_profiles!O1)^14</f>
        <v>29.750301261837865</v>
      </c>
    </row>
  </sheetData>
  <hyperlinks>
    <hyperlink ref="C3" r:id="rId1"/>
    <hyperlink ref="C4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pane ySplit="2" topLeftCell="A4" activePane="bottomLeft" state="frozen"/>
      <selection pane="bottomLeft" activeCell="F46" sqref="F46"/>
    </sheetView>
  </sheetViews>
  <sheetFormatPr baseColWidth="10" defaultRowHeight="15" x14ac:dyDescent="0"/>
  <cols>
    <col min="1" max="1" width="18.1640625" customWidth="1"/>
    <col min="2" max="2" width="12.5" bestFit="1" customWidth="1"/>
    <col min="3" max="3" width="11.5" bestFit="1" customWidth="1"/>
    <col min="4" max="4" width="11" bestFit="1" customWidth="1"/>
    <col min="5" max="5" width="8.83203125" customWidth="1"/>
    <col min="6" max="6" width="10" customWidth="1"/>
    <col min="7" max="7" width="2" customWidth="1"/>
    <col min="8" max="8" width="12.5" bestFit="1" customWidth="1"/>
    <col min="9" max="9" width="9.83203125" customWidth="1"/>
    <col min="10" max="10" width="11" bestFit="1" customWidth="1"/>
    <col min="11" max="11" width="9" customWidth="1"/>
    <col min="12" max="12" width="12.33203125" bestFit="1" customWidth="1"/>
  </cols>
  <sheetData>
    <row r="1" spans="1:15">
      <c r="A1" s="2"/>
      <c r="B1" s="2" t="s">
        <v>0</v>
      </c>
      <c r="C1" s="2"/>
      <c r="D1" s="2"/>
      <c r="E1" s="2"/>
      <c r="H1" s="2" t="s">
        <v>1</v>
      </c>
      <c r="I1" s="2"/>
      <c r="J1" s="2"/>
      <c r="K1" s="2"/>
      <c r="O1" s="12">
        <v>0.03</v>
      </c>
    </row>
    <row r="2" spans="1:15" ht="30">
      <c r="A2" s="3" t="s">
        <v>2</v>
      </c>
      <c r="B2" s="3" t="s">
        <v>3</v>
      </c>
      <c r="C2" s="3" t="s">
        <v>19</v>
      </c>
      <c r="D2" s="3" t="s">
        <v>20</v>
      </c>
      <c r="E2" s="3" t="s">
        <v>18</v>
      </c>
      <c r="F2" s="3" t="s">
        <v>9</v>
      </c>
      <c r="G2" s="3"/>
      <c r="H2" s="3" t="s">
        <v>3</v>
      </c>
      <c r="I2" s="3" t="s">
        <v>19</v>
      </c>
      <c r="J2" s="3" t="s">
        <v>20</v>
      </c>
      <c r="K2" s="3" t="s">
        <v>18</v>
      </c>
      <c r="L2" s="3" t="s">
        <v>30</v>
      </c>
    </row>
    <row r="3" spans="1:15">
      <c r="A3">
        <v>4</v>
      </c>
      <c r="B3" s="5">
        <f>Control_I!B3/((1+$O$1)^($A3-4))</f>
        <v>0</v>
      </c>
      <c r="C3" s="5">
        <f>'Shadow prices'!$B$3*Control_I!C3/((1+$O$1)^($A3-4))</f>
        <v>0</v>
      </c>
      <c r="D3" s="5">
        <f>'Shadow prices'!$B$4*Control_I!D3/((1+$O$1)^($A3-4))</f>
        <v>0</v>
      </c>
      <c r="E3" s="5">
        <f>'Shadow prices'!$B$5*Control_I!E3/((1+$O$1)^($A3-4))</f>
        <v>0</v>
      </c>
      <c r="F3" s="4">
        <v>0</v>
      </c>
      <c r="H3" s="5">
        <f>Treat_I!B3/((1+$O$1)^($A3-4))</f>
        <v>0</v>
      </c>
      <c r="I3" s="5">
        <f>'Shadow prices'!$B$3*Treat_I!C3/((1+$O$1)^($A3-4))</f>
        <v>0</v>
      </c>
      <c r="J3" s="5">
        <f>'Shadow prices'!$B$4*Treat_I!D3/((1+$O$1)^($A3-4))</f>
        <v>0</v>
      </c>
      <c r="K3" s="5">
        <f>'Shadow prices'!$B$5*Treat_I!E3/((1+$O$1)^($A3-4))</f>
        <v>0</v>
      </c>
      <c r="L3" s="5">
        <v>15000</v>
      </c>
    </row>
    <row r="4" spans="1:15">
      <c r="A4">
        <v>5</v>
      </c>
      <c r="B4" s="5">
        <f>Control_I!B4/((1+$O$1)^($A4-4))</f>
        <v>0</v>
      </c>
      <c r="C4" s="5">
        <f>'Shadow prices'!$B$3*Control_I!C4/((1+$O$1)^($A4-4))</f>
        <v>0</v>
      </c>
      <c r="D4" s="5">
        <f>'Shadow prices'!$B$4*Control_I!D4/((1+$O$1)^($A4-4))</f>
        <v>0</v>
      </c>
      <c r="E4" s="5">
        <f>'Shadow prices'!$B$5*Control_I!E4/((1+$O$1)^($A4-4))</f>
        <v>0</v>
      </c>
      <c r="F4" s="4"/>
      <c r="H4" s="5">
        <f>Treat_I!B4/((1+$O$1)^($A4-4))</f>
        <v>0</v>
      </c>
      <c r="I4" s="5">
        <f>'Shadow prices'!$B$3*Treat_I!C4/((1+$O$1)^($A4-4))</f>
        <v>0</v>
      </c>
      <c r="J4" s="5">
        <f>'Shadow prices'!$B$4*Treat_I!D4/((1+$O$1)^($A4-4))</f>
        <v>0</v>
      </c>
      <c r="K4" s="5">
        <f>'Shadow prices'!$B$5*Treat_I!E4/((1+$O$1)^($A4-4))</f>
        <v>0</v>
      </c>
    </row>
    <row r="5" spans="1:15">
      <c r="A5">
        <v>6</v>
      </c>
      <c r="B5" s="5">
        <f>Control_I!B5/((1+$O$1)^($A5-4))</f>
        <v>0</v>
      </c>
      <c r="C5" s="5">
        <f>'Shadow prices'!$B$3*Control_I!C5/((1+$O$1)^($A5-4))</f>
        <v>0</v>
      </c>
      <c r="D5" s="5">
        <f>'Shadow prices'!$B$4*Control_I!D5/((1+$O$1)^($A5-4))</f>
        <v>0</v>
      </c>
      <c r="E5" s="5">
        <f>'Shadow prices'!$B$5*Control_I!E5/((1+$O$1)^($A5-4))</f>
        <v>0</v>
      </c>
      <c r="F5" s="4"/>
      <c r="H5" s="5">
        <f>Treat_I!B5/((1+$O$1)^($A5-4))</f>
        <v>0</v>
      </c>
      <c r="I5" s="5">
        <f>'Shadow prices'!$B$3*Treat_I!C5/((1+$O$1)^($A5-4))</f>
        <v>0</v>
      </c>
      <c r="J5" s="5">
        <f>'Shadow prices'!$B$4*Treat_I!D5/((1+$O$1)^($A5-4))</f>
        <v>0</v>
      </c>
      <c r="K5" s="5">
        <f>'Shadow prices'!$B$5*Treat_I!E5/((1+$O$1)^($A5-4))</f>
        <v>0</v>
      </c>
    </row>
    <row r="6" spans="1:15">
      <c r="A6">
        <v>7</v>
      </c>
      <c r="B6" s="5">
        <f>Control_I!B6/((1+$O$1)^($A6-4))</f>
        <v>0</v>
      </c>
      <c r="C6" s="5">
        <f>'Shadow prices'!$B$3*Control_I!C6/((1+$O$1)^($A6-4))</f>
        <v>0</v>
      </c>
      <c r="D6" s="5">
        <f>'Shadow prices'!$B$4*Control_I!D6/((1+$O$1)^($A6-4))</f>
        <v>0</v>
      </c>
      <c r="E6" s="5">
        <f>'Shadow prices'!$B$5*Control_I!E6/((1+$O$1)^($A6-4))</f>
        <v>0</v>
      </c>
      <c r="F6" s="4"/>
      <c r="H6" s="5">
        <f>Treat_I!B6/((1+$O$1)^($A6-4))</f>
        <v>0</v>
      </c>
      <c r="I6" s="5">
        <f>'Shadow prices'!$B$3*Treat_I!C6/((1+$O$1)^($A6-4))</f>
        <v>0</v>
      </c>
      <c r="J6" s="5">
        <f>'Shadow prices'!$B$4*Treat_I!D6/((1+$O$1)^($A6-4))</f>
        <v>0</v>
      </c>
      <c r="K6" s="5">
        <f>'Shadow prices'!$B$5*Treat_I!E6/((1+$O$1)^($A6-4))</f>
        <v>0</v>
      </c>
    </row>
    <row r="7" spans="1:15">
      <c r="A7">
        <v>8</v>
      </c>
      <c r="B7" s="5">
        <f>Control_I!B7/((1+$O$1)^($A7-4))</f>
        <v>0</v>
      </c>
      <c r="C7" s="5">
        <f>'Shadow prices'!$B$3*Control_I!C7/((1+$O$1)^($A7-4))</f>
        <v>0</v>
      </c>
      <c r="D7" s="5">
        <f>'Shadow prices'!$B$4*Control_I!D7/((1+$O$1)^($A7-4))</f>
        <v>0</v>
      </c>
      <c r="E7" s="5">
        <f>'Shadow prices'!$B$5*Control_I!E7/((1+$O$1)^($A7-4))</f>
        <v>0</v>
      </c>
      <c r="F7" s="4"/>
      <c r="H7" s="5">
        <f>Treat_I!B7/((1+$O$1)^($A7-4))</f>
        <v>0</v>
      </c>
      <c r="I7" s="5">
        <f>'Shadow prices'!$B$3*Treat_I!C7/((1+$O$1)^($A7-4))</f>
        <v>0</v>
      </c>
      <c r="J7" s="5">
        <f>'Shadow prices'!$B$4*Treat_I!D7/((1+$O$1)^($A7-4))</f>
        <v>0</v>
      </c>
      <c r="K7" s="5">
        <f>'Shadow prices'!$B$5*Treat_I!E7/((1+$O$1)^($A7-4))</f>
        <v>0</v>
      </c>
    </row>
    <row r="8" spans="1:15">
      <c r="A8">
        <v>9</v>
      </c>
      <c r="B8" s="5">
        <f>Control_I!B8/((1+$O$1)^($A8-4))</f>
        <v>0</v>
      </c>
      <c r="C8" s="5">
        <f>'Shadow prices'!$B$3*Control_I!C8/((1+$O$1)^($A8-4))</f>
        <v>0</v>
      </c>
      <c r="D8" s="5">
        <f>'Shadow prices'!$B$4*Control_I!D8/((1+$O$1)^($A8-4))</f>
        <v>0</v>
      </c>
      <c r="E8" s="5">
        <f>'Shadow prices'!$B$5*Control_I!E8/((1+$O$1)^($A8-4))</f>
        <v>0</v>
      </c>
      <c r="F8" s="4"/>
      <c r="H8" s="5">
        <f>Treat_I!B8/((1+$O$1)^($A8-4))</f>
        <v>0</v>
      </c>
      <c r="I8" s="5">
        <f>'Shadow prices'!$B$3*Treat_I!C8/((1+$O$1)^($A8-4))</f>
        <v>0</v>
      </c>
      <c r="J8" s="5">
        <f>'Shadow prices'!$B$4*Treat_I!D8/((1+$O$1)^($A8-4))</f>
        <v>0</v>
      </c>
      <c r="K8" s="5">
        <f>'Shadow prices'!$B$5*Treat_I!E8/((1+$O$1)^($A8-4))</f>
        <v>0</v>
      </c>
    </row>
    <row r="9" spans="1:15">
      <c r="A9">
        <v>10</v>
      </c>
      <c r="B9" s="5">
        <f>Control_I!B9/((1+$O$1)^($A9-4))</f>
        <v>0</v>
      </c>
      <c r="C9" s="5">
        <f>'Shadow prices'!$B$3*Control_I!C9/((1+$O$1)^($A9-4))</f>
        <v>0</v>
      </c>
      <c r="D9" s="5">
        <f>'Shadow prices'!$B$4*Control_I!D9/((1+$O$1)^($A9-4))</f>
        <v>0</v>
      </c>
      <c r="E9" s="5">
        <f>'Shadow prices'!$B$5*Control_I!E9/((1+$O$1)^($A9-4))</f>
        <v>0</v>
      </c>
      <c r="F9" s="4"/>
      <c r="H9" s="5">
        <f>Treat_I!B9/((1+$O$1)^($A9-4))</f>
        <v>0</v>
      </c>
      <c r="I9" s="5">
        <f>'Shadow prices'!$B$3*Treat_I!C9/((1+$O$1)^($A9-4))</f>
        <v>0</v>
      </c>
      <c r="J9" s="5">
        <f>'Shadow prices'!$B$4*Treat_I!D9/((1+$O$1)^($A9-4))</f>
        <v>0</v>
      </c>
      <c r="K9" s="5">
        <f>'Shadow prices'!$B$5*Treat_I!E9/((1+$O$1)^($A9-4))</f>
        <v>0</v>
      </c>
    </row>
    <row r="10" spans="1:15">
      <c r="A10">
        <v>11</v>
      </c>
      <c r="B10" s="5">
        <f>Control_I!B10/((1+$O$1)^($A10-4))</f>
        <v>0</v>
      </c>
      <c r="C10" s="5">
        <f>'Shadow prices'!$B$3*Control_I!C10/((1+$O$1)^($A10-4))</f>
        <v>0</v>
      </c>
      <c r="D10" s="5">
        <f>'Shadow prices'!$B$4*Control_I!D10/((1+$O$1)^($A10-4))</f>
        <v>0</v>
      </c>
      <c r="E10" s="5">
        <f>'Shadow prices'!$B$5*Control_I!E10/((1+$O$1)^($A10-4))</f>
        <v>0</v>
      </c>
      <c r="F10" s="4"/>
      <c r="H10" s="5">
        <f>Treat_I!B10/((1+$O$1)^($A10-4))</f>
        <v>0</v>
      </c>
      <c r="I10" s="5">
        <f>'Shadow prices'!$B$3*Treat_I!C10/((1+$O$1)^($A10-4))</f>
        <v>0</v>
      </c>
      <c r="J10" s="5">
        <f>'Shadow prices'!$B$4*Treat_I!D10/((1+$O$1)^($A10-4))</f>
        <v>0</v>
      </c>
      <c r="K10" s="5">
        <f>'Shadow prices'!$B$5*Treat_I!E10/((1+$O$1)^($A10-4))</f>
        <v>0</v>
      </c>
    </row>
    <row r="11" spans="1:15">
      <c r="A11">
        <v>12</v>
      </c>
      <c r="B11" s="5">
        <f>Control_I!B11/((1+$O$1)^($A11-4))</f>
        <v>0</v>
      </c>
      <c r="C11" s="5">
        <f>'Shadow prices'!$B$3*Control_I!C11/((1+$O$1)^($A11-4))</f>
        <v>0</v>
      </c>
      <c r="D11" s="5">
        <f>'Shadow prices'!$B$4*Control_I!D11/((1+$O$1)^($A11-4))</f>
        <v>0</v>
      </c>
      <c r="E11" s="5">
        <f>'Shadow prices'!$B$5*Control_I!E11/((1+$O$1)^($A11-4))</f>
        <v>0</v>
      </c>
      <c r="F11" s="4"/>
      <c r="H11" s="5">
        <f>Treat_I!B11/((1+$O$1)^($A11-4))</f>
        <v>0</v>
      </c>
      <c r="I11" s="5">
        <f>'Shadow prices'!$B$3*Treat_I!C11/((1+$O$1)^($A11-4))</f>
        <v>0</v>
      </c>
      <c r="J11" s="5">
        <f>'Shadow prices'!$B$4*Treat_I!D11/((1+$O$1)^($A11-4))</f>
        <v>0</v>
      </c>
      <c r="K11" s="5">
        <f>'Shadow prices'!$B$5*Treat_I!E11/((1+$O$1)^($A11-4))</f>
        <v>0</v>
      </c>
    </row>
    <row r="12" spans="1:15">
      <c r="A12">
        <v>13</v>
      </c>
      <c r="B12" s="5">
        <f>Control_I!B12/((1+$O$1)^($A12-4))</f>
        <v>0</v>
      </c>
      <c r="C12" s="5">
        <f>'Shadow prices'!$B$3*Control_I!C12/((1+$O$1)^($A12-4))</f>
        <v>0</v>
      </c>
      <c r="D12" s="5">
        <f>'Shadow prices'!$B$4*Control_I!D12/((1+$O$1)^($A12-4))</f>
        <v>0</v>
      </c>
      <c r="E12" s="5">
        <f>'Shadow prices'!$B$5*Control_I!E12/((1+$O$1)^($A12-4))</f>
        <v>0</v>
      </c>
      <c r="F12" s="4"/>
      <c r="H12" s="5">
        <f>Treat_I!B12/((1+$O$1)^($A12-4))</f>
        <v>0</v>
      </c>
      <c r="I12" s="5">
        <f>'Shadow prices'!$B$3*Treat_I!C12/((1+$O$1)^($A12-4))</f>
        <v>0</v>
      </c>
      <c r="J12" s="5">
        <f>'Shadow prices'!$B$4*Treat_I!D12/((1+$O$1)^($A12-4))</f>
        <v>0</v>
      </c>
      <c r="K12" s="5">
        <f>'Shadow prices'!$B$5*Treat_I!E12/((1+$O$1)^($A12-4))</f>
        <v>0</v>
      </c>
    </row>
    <row r="13" spans="1:15">
      <c r="A13">
        <v>14</v>
      </c>
      <c r="B13" s="5">
        <f>Control_I!B13/((1+$O$1)^($A13-4))</f>
        <v>0</v>
      </c>
      <c r="C13" s="5">
        <f>'Shadow prices'!$B$3*Control_I!C13/((1+$O$1)^($A13-4))</f>
        <v>0</v>
      </c>
      <c r="D13" s="5">
        <f>'Shadow prices'!$B$4*Control_I!D13/((1+$O$1)^($A13-4))</f>
        <v>0</v>
      </c>
      <c r="E13" s="5">
        <f>'Shadow prices'!$B$5*Control_I!E13/((1+$O$1)^($A13-4))</f>
        <v>0</v>
      </c>
      <c r="F13" s="4"/>
      <c r="H13" s="5">
        <f>Treat_I!B13/((1+$O$1)^($A13-4))</f>
        <v>0</v>
      </c>
      <c r="I13" s="5">
        <f>'Shadow prices'!$B$3*Treat_I!C13/((1+$O$1)^($A13-4))</f>
        <v>0</v>
      </c>
      <c r="J13" s="5">
        <f>'Shadow prices'!$B$4*Treat_I!D13/((1+$O$1)^($A13-4))</f>
        <v>0</v>
      </c>
      <c r="K13" s="5">
        <f>'Shadow prices'!$B$5*Treat_I!E13/((1+$O$1)^($A13-4))</f>
        <v>0</v>
      </c>
    </row>
    <row r="14" spans="1:15">
      <c r="A14">
        <v>15</v>
      </c>
      <c r="B14" s="5">
        <f>Control_I!B14/((1+$O$1)^($A14-4))</f>
        <v>0</v>
      </c>
      <c r="C14" s="5">
        <f>'Shadow prices'!$B$3*Control_I!C14/((1+$O$1)^($A14-4))</f>
        <v>0</v>
      </c>
      <c r="D14" s="5">
        <f>'Shadow prices'!$B$4*Control_I!D14/((1+$O$1)^($A14-4))</f>
        <v>0</v>
      </c>
      <c r="E14" s="5">
        <f>'Shadow prices'!$B$5*Control_I!E14/((1+$O$1)^($A14-4))</f>
        <v>0</v>
      </c>
      <c r="F14" s="4"/>
      <c r="H14" s="5">
        <f>Treat_I!B14/((1+$O$1)^($A14-4))</f>
        <v>0</v>
      </c>
      <c r="I14" s="5">
        <f>'Shadow prices'!$B$3*Treat_I!C14/((1+$O$1)^($A14-4))</f>
        <v>0</v>
      </c>
      <c r="J14" s="5">
        <f>'Shadow prices'!$B$4*Treat_I!D14/((1+$O$1)^($A14-4))</f>
        <v>0</v>
      </c>
      <c r="K14" s="5">
        <f>'Shadow prices'!$B$5*Treat_I!E14/((1+$O$1)^($A14-4))</f>
        <v>0</v>
      </c>
    </row>
    <row r="15" spans="1:15">
      <c r="A15">
        <v>16</v>
      </c>
      <c r="B15" s="5">
        <f>Control_I!B15/((1+$O$1)^($A15-4))</f>
        <v>0</v>
      </c>
      <c r="C15" s="5">
        <f>'Shadow prices'!$B$3*Control_I!C15/((1+$O$1)^($A15-4))</f>
        <v>0</v>
      </c>
      <c r="D15" s="5">
        <f>'Shadow prices'!$B$4*Control_I!D15/((1+$O$1)^($A15-4))</f>
        <v>0</v>
      </c>
      <c r="E15" s="5">
        <f>'Shadow prices'!$B$5*Control_I!E15/((1+$O$1)^($A15-4))</f>
        <v>0</v>
      </c>
      <c r="F15" s="4"/>
      <c r="H15" s="5">
        <f>Treat_I!B15/((1+$O$1)^($A15-4))</f>
        <v>0</v>
      </c>
      <c r="I15" s="5">
        <f>'Shadow prices'!$B$3*Treat_I!C15/((1+$O$1)^($A15-4))</f>
        <v>0</v>
      </c>
      <c r="J15" s="5">
        <f>'Shadow prices'!$B$4*Treat_I!D15/((1+$O$1)^($A15-4))</f>
        <v>0</v>
      </c>
      <c r="K15" s="5">
        <f>'Shadow prices'!$B$5*Treat_I!E15/((1+$O$1)^($A15-4))</f>
        <v>0</v>
      </c>
    </row>
    <row r="16" spans="1:15">
      <c r="A16">
        <v>17</v>
      </c>
      <c r="B16" s="5">
        <f>Control_I!B16/((1+$O$1)^($A16-4))</f>
        <v>0</v>
      </c>
      <c r="C16" s="5">
        <f>'Shadow prices'!$B$3*Control_I!C16/((1+$O$1)^($A16-4))</f>
        <v>0</v>
      </c>
      <c r="D16" s="5">
        <f>'Shadow prices'!$B$4*Control_I!D16/((1+$O$1)^($A16-4))</f>
        <v>0</v>
      </c>
      <c r="E16" s="5">
        <f>'Shadow prices'!$B$5*Control_I!E16/((1+$O$1)^($A16-4))</f>
        <v>0</v>
      </c>
      <c r="F16" s="4"/>
      <c r="H16" s="5">
        <f>Treat_I!B16/((1+$O$1)^($A16-4))</f>
        <v>0</v>
      </c>
      <c r="I16" s="5">
        <f>'Shadow prices'!$B$3*Treat_I!C16/((1+$O$1)^($A16-4))</f>
        <v>0</v>
      </c>
      <c r="J16" s="5">
        <f>'Shadow prices'!$B$4*Treat_I!D16/((1+$O$1)^($A16-4))</f>
        <v>0</v>
      </c>
      <c r="K16" s="5">
        <f>'Shadow prices'!$B$5*Treat_I!E16/((1+$O$1)^($A16-4))</f>
        <v>0</v>
      </c>
    </row>
    <row r="17" spans="1:11">
      <c r="A17">
        <v>18</v>
      </c>
      <c r="B17" s="5">
        <f>Control_I!B17/((1+$O$1)^($A17-4))</f>
        <v>0</v>
      </c>
      <c r="C17" s="5">
        <f>'Shadow prices'!$B$3*Control_I!C17/((1+$O$1)^($A17-4))</f>
        <v>0</v>
      </c>
      <c r="D17" s="5">
        <f>'Shadow prices'!$B$4*Control_I!D17/((1+$O$1)^($A17-4))</f>
        <v>0</v>
      </c>
      <c r="E17" s="5">
        <f>'Shadow prices'!$B$5*Control_I!E17/((1+$O$1)^($A17-4))</f>
        <v>0</v>
      </c>
      <c r="F17" s="4"/>
      <c r="H17" s="5">
        <f>Treat_I!B17/((1+$O$1)^($A17-4))</f>
        <v>0</v>
      </c>
      <c r="I17" s="5">
        <f>'Shadow prices'!$B$3*Treat_I!C17/((1+$O$1)^($A17-4))</f>
        <v>0</v>
      </c>
      <c r="J17" s="5">
        <f>'Shadow prices'!$B$4*Treat_I!D17/((1+$O$1)^($A17-4))</f>
        <v>0</v>
      </c>
      <c r="K17" s="5">
        <f>'Shadow prices'!$B$5*Treat_I!E17/((1+$O$1)^($A17-4))</f>
        <v>0</v>
      </c>
    </row>
    <row r="18" spans="1:11">
      <c r="A18">
        <v>19</v>
      </c>
      <c r="B18" s="5">
        <f>Control_I!B18/((1+$O$1)^($A18-4))</f>
        <v>6127.9479855637337</v>
      </c>
      <c r="C18" s="5">
        <f>'Shadow prices'!$B$8*Control_I!C18/((1+$O$1)^($A18-4))</f>
        <v>576.16806081365701</v>
      </c>
      <c r="D18" s="5">
        <f>'Shadow prices'!$B$9*Control_I!D18/((1+$O$1)^($A18-4))</f>
        <v>74.684959765043587</v>
      </c>
      <c r="E18" s="5">
        <f>'Shadow prices'!$B$10*Control_I!E18/((1+$O$1)^($A18-4))</f>
        <v>89.940211489778335</v>
      </c>
      <c r="F18" s="4"/>
      <c r="H18" s="5">
        <f>Treat_I!B18/((1+$O$1)^($A18-4))</f>
        <v>7301.3848338631715</v>
      </c>
      <c r="I18" s="5">
        <f>'Shadow prices'!$B$8*Treat_I!C18/((1+$O$1)^($A18-4))</f>
        <v>265.92372037553395</v>
      </c>
      <c r="J18" s="5">
        <f>'Shadow prices'!$B$9*Treat_I!D18/((1+$O$1)^($A18-4))</f>
        <v>40.737250780932861</v>
      </c>
      <c r="K18" s="5">
        <f>'Shadow prices'!$B$10*Treat_I!E18/((1+$O$1)^($A18-4))</f>
        <v>90.513079078885212</v>
      </c>
    </row>
    <row r="19" spans="1:11">
      <c r="A19">
        <v>20</v>
      </c>
      <c r="B19" s="5">
        <f>Control_I!B19/((1+$O$1)^($A19-4))</f>
        <v>6068.453344927193</v>
      </c>
      <c r="C19" s="5">
        <f>'Shadow prices'!$B$8*Control_I!C19/((1+$O$1)^($A19-4))</f>
        <v>559.38646680937586</v>
      </c>
      <c r="D19" s="5">
        <f>'Shadow prices'!$B$9*Control_I!D19/((1+$O$1)^($A19-4))</f>
        <v>72.509669674799611</v>
      </c>
      <c r="E19" s="5">
        <f>'Shadow prices'!$B$10*Control_I!E19/((1+$O$1)^($A19-4))</f>
        <v>87.320593679396453</v>
      </c>
      <c r="F19" s="4"/>
      <c r="H19" s="5">
        <f>Treat_I!B19/((1+$O$1)^($A19-4))</f>
        <v>7230.4976024664429</v>
      </c>
      <c r="I19" s="5">
        <f>'Shadow prices'!$B$8*Treat_I!C19/((1+$O$1)^($A19-4))</f>
        <v>258.17836929663497</v>
      </c>
      <c r="J19" s="5">
        <f>'Shadow prices'!$B$9*Treat_I!D19/((1+$O$1)^($A19-4))</f>
        <v>39.55072891352706</v>
      </c>
      <c r="K19" s="5">
        <f>'Shadow prices'!$B$10*Treat_I!E19/((1+$O$1)^($A19-4))</f>
        <v>87.876775804742934</v>
      </c>
    </row>
    <row r="20" spans="1:11">
      <c r="A20">
        <v>21</v>
      </c>
      <c r="B20" s="5">
        <f>Control_I!B20/((1+$O$1)^($A20-4))</f>
        <v>6009.5363221609105</v>
      </c>
      <c r="C20" s="5">
        <f>'Shadow prices'!$B$8*Control_I!C20/((1+$O$1)^($A20-4))</f>
        <v>543.09365709648137</v>
      </c>
      <c r="D20" s="5">
        <f>'Shadow prices'!$B$9*Control_I!D20/((1+$O$1)^($A20-4))</f>
        <v>70.397737548349127</v>
      </c>
      <c r="E20" s="5">
        <f>'Shadow prices'!$B$10*Control_I!E20/((1+$O$1)^($A20-4))</f>
        <v>84.777275416889765</v>
      </c>
      <c r="F20" s="4"/>
      <c r="H20" s="5">
        <f>Treat_I!B20/((1+$O$1)^($A20-4))</f>
        <v>7160.2985966172537</v>
      </c>
      <c r="I20" s="5">
        <f>'Shadow prices'!$B$8*Treat_I!C20/((1+$O$1)^($A20-4))</f>
        <v>250.65861096760676</v>
      </c>
      <c r="J20" s="5">
        <f>'Shadow prices'!$B$9*Treat_I!D20/((1+$O$1)^($A20-4))</f>
        <v>38.39876593546316</v>
      </c>
      <c r="K20" s="5">
        <f>'Shadow prices'!$B$10*Treat_I!E20/((1+$O$1)^($A20-4))</f>
        <v>85.317258062857221</v>
      </c>
    </row>
    <row r="21" spans="1:11">
      <c r="A21">
        <v>22</v>
      </c>
      <c r="B21" s="5">
        <f>Control_I!B21/((1+$O$1)^($A21-4))</f>
        <v>5951.1913093243957</v>
      </c>
      <c r="C21" s="5">
        <f>'Shadow prices'!$B$8*Control_I!C21/((1+$O$1)^($A21-4))</f>
        <v>527.27539523930238</v>
      </c>
      <c r="D21" s="5">
        <f>'Shadow prices'!$B$9*Control_I!D21/((1+$O$1)^($A21-4))</f>
        <v>68.347318008105958</v>
      </c>
      <c r="E21" s="5">
        <f>'Shadow prices'!$B$10*Control_I!E21/((1+$O$1)^($A21-4))</f>
        <v>82.308034385329861</v>
      </c>
      <c r="F21" s="4"/>
      <c r="H21" s="5">
        <f>Treat_I!B21/((1+$O$1)^($A21-4))</f>
        <v>7090.7811345141736</v>
      </c>
      <c r="I21" s="5">
        <f>'Shadow prices'!$B$8*Treat_I!C21/((1+$O$1)^($A21-4))</f>
        <v>243.35787472583181</v>
      </c>
      <c r="J21" s="5">
        <f>'Shadow prices'!$B$9*Treat_I!D21/((1+$O$1)^($A21-4))</f>
        <v>37.280355277148701</v>
      </c>
      <c r="K21" s="5">
        <f>'Shadow prices'!$B$10*Treat_I!E21/((1+$O$1)^($A21-4))</f>
        <v>82.832289381414782</v>
      </c>
    </row>
    <row r="22" spans="1:11">
      <c r="A22">
        <v>23</v>
      </c>
      <c r="B22" s="5">
        <f>Control_I!B22/((1+$O$1)^($A22-4))</f>
        <v>5893.4127529231882</v>
      </c>
      <c r="C22" s="5">
        <f>'Shadow prices'!$B$8*Control_I!C22/((1+$O$1)^($A22-4))</f>
        <v>511.91785945563333</v>
      </c>
      <c r="D22" s="5">
        <f>'Shadow prices'!$B$9*Control_I!D22/((1+$O$1)^($A22-4))</f>
        <v>66.356619425345585</v>
      </c>
      <c r="E22" s="5">
        <f>'Shadow prices'!$B$10*Control_I!E22/((1+$O$1)^($A22-4))</f>
        <v>79.910712995465886</v>
      </c>
      <c r="F22" s="4"/>
      <c r="H22" s="5">
        <f>Treat_I!B22/((1+$O$1)^($A22-4))</f>
        <v>7021.9385992276275</v>
      </c>
      <c r="I22" s="5">
        <f>'Shadow prices'!$B$8*Treat_I!C22/((1+$O$1)^($A22-4))</f>
        <v>236.26978128721535</v>
      </c>
      <c r="J22" s="5">
        <f>'Shadow prices'!$B$9*Treat_I!D22/((1+$O$1)^($A22-4))</f>
        <v>36.194519686552134</v>
      </c>
      <c r="K22" s="5">
        <f>'Shadow prices'!$B$10*Treat_I!E22/((1+$O$1)^($A22-4))</f>
        <v>80.419698428558036</v>
      </c>
    </row>
    <row r="23" spans="1:11">
      <c r="A23">
        <v>24</v>
      </c>
      <c r="B23" s="5">
        <f>Control_I!B23/((1+$O$1)^($A23-4))</f>
        <v>5836.1951533802448</v>
      </c>
      <c r="C23" s="5">
        <f>'Shadow prices'!$B$8*Control_I!C23/((1+$O$1)^($A23-4))</f>
        <v>497.00763053944985</v>
      </c>
      <c r="D23" s="5">
        <f>'Shadow prices'!$B$9*Control_I!D23/((1+$O$1)^($A23-4))</f>
        <v>64.423902354704452</v>
      </c>
      <c r="E23" s="5">
        <f>'Shadow prices'!$B$10*Control_I!E23/((1+$O$1)^($A23-4))</f>
        <v>77.583216500452323</v>
      </c>
      <c r="F23" s="4"/>
      <c r="H23" s="5">
        <f>Treat_I!B23/((1+$O$1)^($A23-4))</f>
        <v>6953.7644380700785</v>
      </c>
      <c r="I23" s="5">
        <f>'Shadow prices'!$B$8*Treat_I!C23/((1+$O$1)^($A23-4))</f>
        <v>229.38813717205375</v>
      </c>
      <c r="J23" s="5">
        <f>'Shadow prices'!$B$9*Treat_I!D23/((1+$O$1)^($A23-4))</f>
        <v>35.140310375293339</v>
      </c>
      <c r="K23" s="5">
        <f>'Shadow prices'!$B$10*Treat_I!E23/((1+$O$1)^($A23-4))</f>
        <v>78.077377115104895</v>
      </c>
    </row>
    <row r="24" spans="1:11">
      <c r="A24">
        <v>25</v>
      </c>
      <c r="B24" s="5">
        <f>Control_I!B24/((1+$O$1)^($A24-4))</f>
        <v>5779.5330645124759</v>
      </c>
      <c r="C24" s="5">
        <f>'Shadow prices'!$B$8*Control_I!C24/((1+$O$1)^($A24-4))</f>
        <v>482.53168013538829</v>
      </c>
      <c r="D24" s="5">
        <f>'Shadow prices'!$B$9*Control_I!D24/((1+$O$1)^($A24-4))</f>
        <v>62.54747801427618</v>
      </c>
      <c r="E24" s="5">
        <f>'Shadow prices'!$B$10*Control_I!E24/((1+$O$1)^($A24-4))</f>
        <v>75.323511165487702</v>
      </c>
      <c r="F24" s="4"/>
      <c r="H24" s="5">
        <f>Treat_I!B24/((1+$O$1)^($A24-4))</f>
        <v>6886.2521619723111</v>
      </c>
      <c r="I24" s="5">
        <f>'Shadow prices'!$B$8*Treat_I!C24/((1+$O$1)^($A24-4))</f>
        <v>222.70692929325608</v>
      </c>
      <c r="J24" s="5">
        <f>'Shadow prices'!$B$9*Treat_I!D24/((1+$O$1)^($A24-4))</f>
        <v>34.116806189605185</v>
      </c>
      <c r="K24" s="5">
        <f>'Shadow prices'!$B$10*Treat_I!E24/((1+$O$1)^($A24-4))</f>
        <v>75.803278752529039</v>
      </c>
    </row>
    <row r="25" spans="1:11">
      <c r="A25">
        <v>26</v>
      </c>
      <c r="B25" s="5">
        <f>Control_I!B25/((1+$O$1)^($A25-4))</f>
        <v>5723.4210930123545</v>
      </c>
      <c r="C25" s="5">
        <f>'Shadow prices'!$B$8*Control_I!C25/((1+$O$1)^($A25-4))</f>
        <v>468.47735935474589</v>
      </c>
      <c r="D25" s="5">
        <f>'Shadow prices'!$B$9*Control_I!D25/((1+$O$1)^($A25-4))</f>
        <v>60.725706809976863</v>
      </c>
      <c r="E25" s="5">
        <f>'Shadow prices'!$B$10*Control_I!E25/((1+$O$1)^($A25-4))</f>
        <v>73.12962249076476</v>
      </c>
      <c r="F25" s="4"/>
      <c r="H25" s="5">
        <f>Treat_I!B25/((1+$O$1)^($A25-4))</f>
        <v>6819.395344865784</v>
      </c>
      <c r="I25" s="5">
        <f>'Shadow prices'!$B$8*Treat_I!C25/((1+$O$1)^($A25-4))</f>
        <v>216.22031970219035</v>
      </c>
      <c r="J25" s="5">
        <f>'Shadow prices'!$B$9*Treat_I!D25/((1+$O$1)^($A25-4))</f>
        <v>33.123112805441927</v>
      </c>
      <c r="K25" s="5">
        <f>'Shadow prices'!$B$10*Treat_I!E25/((1+$O$1)^($A25-4))</f>
        <v>73.595416264591293</v>
      </c>
    </row>
    <row r="26" spans="1:11">
      <c r="A26">
        <v>27</v>
      </c>
      <c r="B26" s="5">
        <f>Control_I!B26/((1+$O$1)^($A26-4))</f>
        <v>5667.853897934564</v>
      </c>
      <c r="C26" s="5">
        <f>'Shadow prices'!$B$8*Control_I!C26/((1+$O$1)^($A26-4))</f>
        <v>454.83238772305418</v>
      </c>
      <c r="D26" s="5">
        <f>'Shadow prices'!$B$9*Control_I!D26/((1+$O$1)^($A26-4))</f>
        <v>58.956996902890154</v>
      </c>
      <c r="E26" s="5">
        <f>'Shadow prices'!$B$10*Control_I!E26/((1+$O$1)^($A26-4))</f>
        <v>70.999633486179363</v>
      </c>
      <c r="F26" s="4"/>
      <c r="H26" s="5">
        <f>Treat_I!B26/((1+$O$1)^($A26-4))</f>
        <v>6753.1876230709704</v>
      </c>
      <c r="I26" s="5">
        <f>'Shadow prices'!$B$8*Treat_I!C26/((1+$O$1)^($A26-4))</f>
        <v>209.92264048756343</v>
      </c>
      <c r="J26" s="5">
        <f>'Shadow prices'!$B$9*Treat_I!D26/((1+$O$1)^($A26-4))</f>
        <v>32.158361947030997</v>
      </c>
      <c r="K26" s="5">
        <f>'Shadow prices'!$B$10*Treat_I!E26/((1+$O$1)^($A26-4))</f>
        <v>71.451860451059503</v>
      </c>
    </row>
    <row r="27" spans="1:11">
      <c r="A27">
        <v>28</v>
      </c>
      <c r="B27" s="5">
        <f>Control_I!B27/((1+$O$1)^($A27-4))</f>
        <v>5824.9116898828488</v>
      </c>
      <c r="C27" s="5">
        <f>'Shadow prices'!$B$8*Control_I!C27/((1+$O$1)^($A27-4))</f>
        <v>89.166170110008764</v>
      </c>
      <c r="D27" s="5">
        <f>'Shadow prices'!$B$9*Control_I!D27/((1+$O$1)^($A27-4))</f>
        <v>48.783922856539746</v>
      </c>
      <c r="E27" s="5">
        <f>'Shadow prices'!$B$10*Control_I!E27/((1+$O$1)^($A27-4))</f>
        <v>29.563057251063086</v>
      </c>
      <c r="F27" s="4"/>
      <c r="H27" s="5">
        <f>Treat_I!B27/((1+$O$1)^($A27-4))</f>
        <v>6977.9665268060171</v>
      </c>
      <c r="I27" s="5">
        <f>'Shadow prices'!$B$8*Treat_I!C27/((1+$O$1)^($A27-4))</f>
        <v>63.690121507149115</v>
      </c>
      <c r="J27" s="5">
        <f>'Shadow prices'!$B$9*Treat_I!D27/((1+$O$1)^($A27-4))</f>
        <v>33.173067542447029</v>
      </c>
      <c r="K27" s="5">
        <f>'Shadow prices'!$B$10*Treat_I!E27/((1+$O$1)^($A27-4))</f>
        <v>31.465630242468137</v>
      </c>
    </row>
    <row r="28" spans="1:11">
      <c r="A28">
        <v>29</v>
      </c>
      <c r="B28" s="5">
        <f>Control_I!B28/((1+$O$1)^($A28-4))</f>
        <v>5968.0122379339264</v>
      </c>
      <c r="C28" s="5">
        <f>'Shadow prices'!$B$8*Control_I!C28/((1+$O$1)^($A28-4))</f>
        <v>86.569097194183271</v>
      </c>
      <c r="D28" s="5">
        <f>'Shadow prices'!$B$9*Control_I!D28/((1+$O$1)^($A28-4))</f>
        <v>47.36303189955315</v>
      </c>
      <c r="E28" s="5">
        <f>'Shadow prices'!$B$10*Control_I!E28/((1+$O$1)^($A28-4))</f>
        <v>28.70199733112921</v>
      </c>
      <c r="F28" s="4"/>
      <c r="H28" s="5">
        <f>Treat_I!B28/((1+$O$1)^($A28-4))</f>
        <v>7183.922539494225</v>
      </c>
      <c r="I28" s="5">
        <f>'Shadow prices'!$B$8*Treat_I!C28/((1+$O$1)^($A28-4))</f>
        <v>61.835069424416616</v>
      </c>
      <c r="J28" s="5">
        <f>'Shadow prices'!$B$9*Treat_I!D28/((1+$O$1)^($A28-4))</f>
        <v>32.20686169169614</v>
      </c>
      <c r="K28" s="5">
        <f>'Shadow prices'!$B$10*Treat_I!E28/((1+$O$1)^($A28-4))</f>
        <v>30.549155575211785</v>
      </c>
    </row>
    <row r="29" spans="1:11">
      <c r="A29">
        <v>30</v>
      </c>
      <c r="B29" s="5">
        <f>Control_I!B29/((1+$O$1)^($A29-4))</f>
        <v>6097.8353475926469</v>
      </c>
      <c r="C29" s="5">
        <f>'Shadow prices'!$B$8*Control_I!C29/((1+$O$1)^($A29-4))</f>
        <v>84.047667178818699</v>
      </c>
      <c r="D29" s="5">
        <f>'Shadow prices'!$B$9*Control_I!D29/((1+$O$1)^($A29-4))</f>
        <v>45.983526116071012</v>
      </c>
      <c r="E29" s="5">
        <f>'Shadow prices'!$B$10*Control_I!E29/((1+$O$1)^($A29-4))</f>
        <v>27.866016826339035</v>
      </c>
      <c r="F29" s="4"/>
      <c r="H29" s="5">
        <f>Treat_I!B29/((1+$O$1)^($A29-4))</f>
        <v>7371.9614521180938</v>
      </c>
      <c r="I29" s="5">
        <f>'Shadow prices'!$B$8*Treat_I!C29/((1+$O$1)^($A29-4))</f>
        <v>60.034047984870497</v>
      </c>
      <c r="J29" s="5">
        <f>'Shadow prices'!$B$9*Treat_I!D29/((1+$O$1)^($A29-4))</f>
        <v>31.26879775892829</v>
      </c>
      <c r="K29" s="5">
        <f>'Shadow prices'!$B$10*Treat_I!E29/((1+$O$1)^($A29-4))</f>
        <v>29.659374344865803</v>
      </c>
    </row>
    <row r="30" spans="1:11">
      <c r="A30">
        <v>31</v>
      </c>
      <c r="B30" s="5">
        <f>Control_I!B30/((1+$O$1)^($A30-4))</f>
        <v>6215.0330644800906</v>
      </c>
      <c r="C30" s="5">
        <f>'Shadow prices'!$B$8*Control_I!C30/((1+$O$1)^($A30-4))</f>
        <v>81.59967687263952</v>
      </c>
      <c r="D30" s="5">
        <f>'Shadow prices'!$B$9*Control_I!D30/((1+$O$1)^($A30-4))</f>
        <v>44.644200112690307</v>
      </c>
      <c r="E30" s="5">
        <f>'Shadow prices'!$B$10*Control_I!E30/((1+$O$1)^($A30-4))</f>
        <v>27.054385268290329</v>
      </c>
      <c r="F30" s="4"/>
      <c r="H30" s="5">
        <f>Treat_I!B30/((1+$O$1)^($A30-4))</f>
        <v>7542.9522592789617</v>
      </c>
      <c r="I30" s="5">
        <f>'Shadow prices'!$B$8*Treat_I!C30/((1+$O$1)^($A30-4))</f>
        <v>58.285483480456797</v>
      </c>
      <c r="J30" s="5">
        <f>'Shadow prices'!$B$9*Treat_I!D30/((1+$O$1)^($A30-4))</f>
        <v>30.35805607662941</v>
      </c>
      <c r="K30" s="5">
        <f>'Shadow prices'!$B$10*Treat_I!E30/((1+$O$1)^($A30-4))</f>
        <v>28.795509072685249</v>
      </c>
    </row>
    <row r="31" spans="1:11">
      <c r="A31">
        <v>32</v>
      </c>
      <c r="B31" s="5">
        <f>Control_I!B31/((1+$O$1)^($A31-4))</f>
        <v>6320.2307147104711</v>
      </c>
      <c r="C31" s="5">
        <f>'Shadow prices'!$B$8*Control_I!C31/((1+$O$1)^($A31-4))</f>
        <v>79.222987254989832</v>
      </c>
      <c r="D31" s="5">
        <f>'Shadow prices'!$B$9*Control_I!D31/((1+$O$1)^($A31-4))</f>
        <v>43.343883604553696</v>
      </c>
      <c r="E31" s="5">
        <f>'Shadow prices'!$B$10*Control_I!E31/((1+$O$1)^($A31-4))</f>
        <v>26.266393464359542</v>
      </c>
      <c r="F31" s="4"/>
      <c r="H31" s="5">
        <f>Treat_I!B31/((1+$O$1)^($A31-4))</f>
        <v>7697.7285342601244</v>
      </c>
      <c r="I31" s="5">
        <f>'Shadow prices'!$B$8*Treat_I!C31/((1+$O$1)^($A31-4))</f>
        <v>56.587848039278441</v>
      </c>
      <c r="J31" s="5">
        <f>'Shadow prices'!$B$9*Treat_I!D31/((1+$O$1)^($A31-4))</f>
        <v>29.473840851096515</v>
      </c>
      <c r="K31" s="5">
        <f>'Shadow prices'!$B$10*Treat_I!E31/((1+$O$1)^($A31-4))</f>
        <v>27.956804924937135</v>
      </c>
    </row>
    <row r="32" spans="1:11">
      <c r="A32">
        <v>33</v>
      </c>
      <c r="B32" s="5">
        <f>Control_I!B32/((1+$O$1)^($A32-4))</f>
        <v>6414.0279082132911</v>
      </c>
      <c r="C32" s="5">
        <f>'Shadow prices'!$B$8*Control_I!C32/((1+$O$1)^($A32-4))</f>
        <v>76.915521606786243</v>
      </c>
      <c r="D32" s="5">
        <f>'Shadow prices'!$B$9*Control_I!D32/((1+$O$1)^($A32-4))</f>
        <v>42.081440392770588</v>
      </c>
      <c r="E32" s="5">
        <f>'Shadow prices'!$B$10*Control_I!E32/((1+$O$1)^($A32-4))</f>
        <v>25.501352878018974</v>
      </c>
      <c r="F32" s="4"/>
      <c r="H32" s="5">
        <f>Treat_I!B32/((1+$O$1)^($A32-4))</f>
        <v>7837.0897552049155</v>
      </c>
      <c r="I32" s="5">
        <f>'Shadow prices'!$B$8*Treat_I!C32/((1+$O$1)^($A32-4))</f>
        <v>54.939658290561603</v>
      </c>
      <c r="J32" s="5">
        <f>'Shadow prices'!$B$9*Treat_I!D32/((1+$O$1)^($A32-4))</f>
        <v>28.615379467083997</v>
      </c>
      <c r="K32" s="5">
        <f>'Shadow prices'!$B$10*Treat_I!E32/((1+$O$1)^($A32-4))</f>
        <v>27.142529053337029</v>
      </c>
    </row>
    <row r="33" spans="1:11">
      <c r="A33">
        <v>34</v>
      </c>
      <c r="B33" s="5">
        <f>Control_I!B33/((1+$O$1)^($A33-4))</f>
        <v>6496.9995062766593</v>
      </c>
      <c r="C33" s="5">
        <f>'Shadow prices'!$B$8*Control_I!C33/((1+$O$1)^($A33-4))</f>
        <v>74.675263695908981</v>
      </c>
      <c r="D33" s="5">
        <f>'Shadow prices'!$B$9*Control_I!D33/((1+$O$1)^($A33-4))</f>
        <v>40.85576737162193</v>
      </c>
      <c r="E33" s="5">
        <f>'Shadow prices'!$B$10*Control_I!E33/((1+$O$1)^($A33-4))</f>
        <v>24.758595027202887</v>
      </c>
      <c r="F33" s="4"/>
      <c r="H33" s="5">
        <f>Treat_I!B33/((1+$O$1)^($A33-4))</f>
        <v>7961.8025840908676</v>
      </c>
      <c r="I33" s="5">
        <f>'Shadow prices'!$B$8*Treat_I!C33/((1+$O$1)^($A33-4))</f>
        <v>53.339474068506412</v>
      </c>
      <c r="J33" s="5">
        <f>'Shadow prices'!$B$9*Treat_I!D33/((1+$O$1)^($A33-4))</f>
        <v>27.781921812702912</v>
      </c>
      <c r="K33" s="5">
        <f>'Shadow prices'!$B$10*Treat_I!E33/((1+$O$1)^($A33-4))</f>
        <v>26.351969954696145</v>
      </c>
    </row>
    <row r="34" spans="1:11">
      <c r="A34">
        <v>35</v>
      </c>
      <c r="B34" s="5">
        <f>Control_I!B34/((1+$O$1)^($A34-4))</f>
        <v>6569.6965545448456</v>
      </c>
      <c r="C34" s="5">
        <f>'Shadow prices'!$B$8*Control_I!C34/((1+$O$1)^($A34-4))</f>
        <v>72.500256015445601</v>
      </c>
      <c r="D34" s="5">
        <f>'Shadow prices'!$B$9*Control_I!D34/((1+$O$1)^($A34-4))</f>
        <v>39.665793564681479</v>
      </c>
      <c r="E34" s="5">
        <f>'Shadow prices'!$B$10*Control_I!E34/((1+$O$1)^($A34-4))</f>
        <v>24.037470900196976</v>
      </c>
      <c r="F34" s="4"/>
      <c r="H34" s="5">
        <f>Treat_I!B34/((1+$O$1)^($A34-4))</f>
        <v>8072.6021001246772</v>
      </c>
      <c r="I34" s="5">
        <f>'Shadow prices'!$B$8*Treat_I!C34/((1+$O$1)^($A34-4))</f>
        <v>51.785897153889707</v>
      </c>
      <c r="J34" s="5">
        <f>'Shadow prices'!$B$9*Treat_I!D34/((1+$O$1)^($A34-4))</f>
        <v>26.972739623983404</v>
      </c>
      <c r="K34" s="5">
        <f>'Shadow prices'!$B$10*Treat_I!E34/((1+$O$1)^($A34-4))</f>
        <v>25.584436849219554</v>
      </c>
    </row>
    <row r="35" spans="1:11">
      <c r="A35">
        <v>36</v>
      </c>
      <c r="B35" s="5">
        <f>Control_I!B35/((1+$O$1)^($A35-4))</f>
        <v>6632.6471826616298</v>
      </c>
      <c r="C35" s="5">
        <f>'Shadow prices'!$B$8*Control_I!C35/((1+$O$1)^($A35-4))</f>
        <v>70.388598073248176</v>
      </c>
      <c r="D35" s="5">
        <f>'Shadow prices'!$B$9*Control_I!D35/((1+$O$1)^($A35-4))</f>
        <v>38.51047918901115</v>
      </c>
      <c r="E35" s="5">
        <f>'Shadow prices'!$B$10*Control_I!E35/((1+$O$1)^($A35-4))</f>
        <v>23.337350388540756</v>
      </c>
      <c r="F35" s="4"/>
      <c r="H35" s="5">
        <f>Treat_I!B35/((1+$O$1)^($A35-4))</f>
        <v>8170.1929891280715</v>
      </c>
      <c r="I35" s="5">
        <f>'Shadow prices'!$B$8*Treat_I!C35/((1+$O$1)^($A35-4))</f>
        <v>50.277570052320115</v>
      </c>
      <c r="J35" s="5">
        <f>'Shadow prices'!$B$9*Treat_I!D35/((1+$O$1)^($A35-4))</f>
        <v>26.187125848527582</v>
      </c>
      <c r="K35" s="5">
        <f>'Shadow prices'!$B$10*Treat_I!E35/((1+$O$1)^($A35-4))</f>
        <v>24.839259076912192</v>
      </c>
    </row>
    <row r="36" spans="1:11">
      <c r="A36">
        <v>37</v>
      </c>
      <c r="B36" s="5">
        <f>Control_I!B36/((1+$O$1)^($A36-4))</f>
        <v>6686.3574717109159</v>
      </c>
      <c r="C36" s="5">
        <f>'Shadow prices'!$B$8*Control_I!C36/((1+$O$1)^($A36-4))</f>
        <v>68.338444731308897</v>
      </c>
      <c r="D36" s="5">
        <f>'Shadow prices'!$B$9*Control_I!D36/((1+$O$1)^($A36-4))</f>
        <v>37.388814746612766</v>
      </c>
      <c r="E36" s="5">
        <f>'Shadow prices'!$B$10*Control_I!E36/((1+$O$1)^($A36-4))</f>
        <v>22.657621736447336</v>
      </c>
      <c r="F36" s="4"/>
      <c r="H36" s="5">
        <f>Treat_I!B36/((1+$O$1)^($A36-4))</f>
        <v>8255.2506904318489</v>
      </c>
      <c r="I36" s="5">
        <f>'Shadow prices'!$B$8*Treat_I!C36/((1+$O$1)^($A36-4))</f>
        <v>48.813174808077783</v>
      </c>
      <c r="J36" s="5">
        <f>'Shadow prices'!$B$9*Treat_I!D36/((1+$O$1)^($A36-4))</f>
        <v>25.424394027696682</v>
      </c>
      <c r="K36" s="5">
        <f>'Shadow prices'!$B$10*Treat_I!E36/((1+$O$1)^($A36-4))</f>
        <v>24.115785511565235</v>
      </c>
    </row>
    <row r="37" spans="1:11">
      <c r="A37">
        <v>38</v>
      </c>
      <c r="B37" s="5">
        <f>Control_I!B37/((1+$O$1)^($A37-4))</f>
        <v>6731.3122905673099</v>
      </c>
      <c r="C37" s="5">
        <f>'Shadow prices'!$B$8*Control_I!C37/((1+$O$1)^($A37-4))</f>
        <v>66.348004593503802</v>
      </c>
      <c r="D37" s="5">
        <f>'Shadow prices'!$B$9*Control_I!D37/((1+$O$1)^($A37-4))</f>
        <v>36.299820142342497</v>
      </c>
      <c r="E37" s="5">
        <f>'Shadow prices'!$B$10*Control_I!E37/((1+$O$1)^($A37-4))</f>
        <v>21.997691006259554</v>
      </c>
      <c r="F37" s="4"/>
      <c r="H37" s="5">
        <f>Treat_I!B37/((1+$O$1)^($A37-4))</f>
        <v>8328.4225027444027</v>
      </c>
      <c r="I37" s="5">
        <f>'Shadow prices'!$B$8*Treat_I!C37/((1+$O$1)^($A37-4))</f>
        <v>47.391431852502706</v>
      </c>
      <c r="J37" s="5">
        <f>'Shadow prices'!$B$9*Treat_I!D37/((1+$O$1)^($A37-4))</f>
        <v>24.683877696792898</v>
      </c>
      <c r="K37" s="5">
        <f>'Shadow prices'!$B$10*Treat_I!E37/((1+$O$1)^($A37-4))</f>
        <v>23.41338399181091</v>
      </c>
    </row>
    <row r="38" spans="1:11">
      <c r="A38">
        <v>39</v>
      </c>
      <c r="B38" s="5">
        <f>Control_I!B38/((1+$O$1)^($A38-4))</f>
        <v>6767.9761022318216</v>
      </c>
      <c r="C38" s="5">
        <f>'Shadow prices'!$B$8*Control_I!C38/((1+$O$1)^($A38-4))</f>
        <v>64.415538440294938</v>
      </c>
      <c r="D38" s="5">
        <f>'Shadow prices'!$B$9*Control_I!D38/((1+$O$1)^($A38-4))</f>
        <v>35.242543827516982</v>
      </c>
      <c r="E38" s="5">
        <f>'Shadow prices'!$B$10*Control_I!E38/((1+$O$1)^($A38-4))</f>
        <v>21.35698155947529</v>
      </c>
      <c r="F38" s="4"/>
      <c r="H38" s="5">
        <f>Treat_I!B38/((1+$O$1)^($A38-4))</f>
        <v>8390.3286504115567</v>
      </c>
      <c r="I38" s="5">
        <f>'Shadow prices'!$B$8*Treat_I!C38/((1+$O$1)^($A38-4))</f>
        <v>46.011098885924952</v>
      </c>
      <c r="J38" s="5">
        <f>'Shadow prices'!$B$9*Treat_I!D38/((1+$O$1)^($A38-4))</f>
        <v>23.964929802711548</v>
      </c>
      <c r="K38" s="5">
        <f>'Shadow prices'!$B$10*Treat_I!E38/((1+$O$1)^($A38-4))</f>
        <v>22.731440768748453</v>
      </c>
    </row>
    <row r="39" spans="1:11">
      <c r="A39">
        <v>40</v>
      </c>
      <c r="B39" s="5">
        <f>Control_I!B39/((1+$O$1)^($A39-4))</f>
        <v>6796.7937411916728</v>
      </c>
      <c r="C39" s="5">
        <f>'Shadow prices'!$B$8*Control_I!C39/((1+$O$1)^($A39-4))</f>
        <v>62.539357709024216</v>
      </c>
      <c r="D39" s="5">
        <f>'Shadow prices'!$B$9*Control_I!D39/((1+$O$1)^($A39-4))</f>
        <v>34.216061968463087</v>
      </c>
      <c r="E39" s="5">
        <f>'Shadow prices'!$B$10*Control_I!E39/((1+$O$1)^($A39-4))</f>
        <v>20.734933552888634</v>
      </c>
      <c r="F39" s="4"/>
      <c r="H39" s="5">
        <f>Treat_I!B39/((1+$O$1)^($A39-4))</f>
        <v>8441.5633114368993</v>
      </c>
      <c r="I39" s="5">
        <f>'Shadow prices'!$B$8*Treat_I!C39/((1+$O$1)^($A39-4))</f>
        <v>44.67096979216015</v>
      </c>
      <c r="J39" s="5">
        <f>'Shadow prices'!$B$9*Treat_I!D39/((1+$O$1)^($A39-4))</f>
        <v>23.2669221385549</v>
      </c>
      <c r="K39" s="5">
        <f>'Shadow prices'!$B$10*Treat_I!E39/((1+$O$1)^($A39-4))</f>
        <v>22.069359969658695</v>
      </c>
    </row>
    <row r="40" spans="1:11">
      <c r="A40" s="1">
        <v>41</v>
      </c>
      <c r="B40" s="6">
        <f>Control_I!B40/((1+$O$1)^($A40-4))</f>
        <v>0</v>
      </c>
      <c r="C40" s="6">
        <f>'Shadow prices'!$B$3*Control_I!C40/((1+$O$1)^($A40-4))</f>
        <v>0</v>
      </c>
      <c r="D40" s="6">
        <f>'Shadow prices'!$B$4*Control_I!D40/((1+$O$1)^($A40-4))</f>
        <v>0</v>
      </c>
      <c r="E40" s="6"/>
      <c r="F40" s="8"/>
      <c r="G40" s="1"/>
      <c r="H40" s="6">
        <f>Treat_I!B40/((1+$O$1)^($A40-4))</f>
        <v>0</v>
      </c>
      <c r="I40" s="6">
        <f>'Shadow prices'!$B$3*Treat_I!C40/((1+$O$1)^($A40-4))</f>
        <v>0</v>
      </c>
      <c r="J40" s="6">
        <f>'Shadow prices'!$B$4*Treat_I!D40/((1+$O$1)^($A40-4))</f>
        <v>0</v>
      </c>
      <c r="K40" s="6"/>
    </row>
    <row r="41" spans="1:11">
      <c r="A41" s="1">
        <v>42</v>
      </c>
      <c r="B41" s="6">
        <f>Control_I!B41/((1+$O$1)^($A41-4))</f>
        <v>0</v>
      </c>
      <c r="C41" s="6">
        <f>'Shadow prices'!$B$3*Control_I!C41/((1+$O$1)^($A41-4))</f>
        <v>0</v>
      </c>
      <c r="D41" s="6">
        <f>'Shadow prices'!$B$4*Control_I!D41/((1+$O$1)^($A41-4))</f>
        <v>0</v>
      </c>
      <c r="E41" s="6"/>
      <c r="F41" s="8"/>
      <c r="G41" s="1"/>
      <c r="H41" s="6">
        <f>Treat_I!B41/((1+$O$1)^($A41-4))</f>
        <v>0</v>
      </c>
      <c r="I41" s="6">
        <f>'Shadow prices'!$B$3*Treat_I!C41/((1+$O$1)^($A41-4))</f>
        <v>0</v>
      </c>
      <c r="J41" s="6">
        <f>'Shadow prices'!$B$4*Treat_I!D41/((1+$O$1)^($A41-4))</f>
        <v>0</v>
      </c>
      <c r="K41" s="6"/>
    </row>
    <row r="42" spans="1:11">
      <c r="A42" s="1">
        <v>43</v>
      </c>
      <c r="B42" s="6">
        <f>Control_I!B42/((1+$O$1)^($A42-4))</f>
        <v>0</v>
      </c>
      <c r="C42" s="6">
        <f>'Shadow prices'!$B$3*Control_I!C42/((1+$O$1)^($A42-4))</f>
        <v>0</v>
      </c>
      <c r="D42" s="6">
        <f>'Shadow prices'!$B$4*Control_I!D42/((1+$O$1)^($A42-4))</f>
        <v>0</v>
      </c>
      <c r="E42" s="6"/>
      <c r="F42" s="8"/>
      <c r="G42" s="1"/>
      <c r="H42" s="6">
        <f>Treat_I!B42/((1+$O$1)^($A42-4))</f>
        <v>0</v>
      </c>
      <c r="I42" s="6">
        <f>'Shadow prices'!$B$3*Treat_I!C42/((1+$O$1)^($A42-4))</f>
        <v>0</v>
      </c>
      <c r="J42" s="6">
        <f>'Shadow prices'!$B$4*Treat_I!D42/((1+$O$1)^($A42-4))</f>
        <v>0</v>
      </c>
      <c r="K42" s="6"/>
    </row>
    <row r="43" spans="1:11">
      <c r="A43" s="1">
        <v>44</v>
      </c>
      <c r="B43" s="6">
        <f>Control_I!B43/((1+$O$1)^($A43-4))</f>
        <v>0</v>
      </c>
      <c r="C43" s="6">
        <f>'Shadow prices'!$B$3*Control_I!C43/((1+$O$1)^($A43-4))</f>
        <v>0</v>
      </c>
      <c r="D43" s="6">
        <f>'Shadow prices'!$B$4*Control_I!D43/((1+$O$1)^($A43-4))</f>
        <v>0</v>
      </c>
      <c r="E43" s="6"/>
      <c r="F43" s="8"/>
      <c r="G43" s="1"/>
      <c r="H43" s="6">
        <f>Treat_I!B43/((1+$O$1)^($A43-4))</f>
        <v>0</v>
      </c>
      <c r="I43" s="6">
        <f>'Shadow prices'!$B$3*Treat_I!C43/((1+$O$1)^($A43-4))</f>
        <v>0</v>
      </c>
      <c r="J43" s="6">
        <f>'Shadow prices'!$B$4*Treat_I!D43/((1+$O$1)^($A43-4))</f>
        <v>0</v>
      </c>
      <c r="K43" s="6"/>
    </row>
    <row r="44" spans="1:11">
      <c r="A44" s="1">
        <v>45</v>
      </c>
      <c r="B44" s="6">
        <f>Control_I!B44/((1+$O$1)^($A44-4))</f>
        <v>0</v>
      </c>
      <c r="C44" s="6">
        <f>'Shadow prices'!$B$3*Control_I!C44/((1+$O$1)^($A44-4))</f>
        <v>0</v>
      </c>
      <c r="D44" s="6">
        <f>'Shadow prices'!$B$4*Control_I!D44/((1+$O$1)^($A44-4))</f>
        <v>0</v>
      </c>
      <c r="E44" s="6"/>
      <c r="F44" s="8"/>
      <c r="G44" s="1"/>
      <c r="H44" s="6">
        <f>Treat_I!B44/((1+$O$1)^($A44-4))</f>
        <v>0</v>
      </c>
      <c r="I44" s="6">
        <f>'Shadow prices'!$B$3*Treat_I!C44/((1+$O$1)^($A44-4))</f>
        <v>0</v>
      </c>
      <c r="J44" s="6">
        <f>'Shadow prices'!$B$4*Treat_I!D44/((1+$O$1)^($A44-4))</f>
        <v>0</v>
      </c>
      <c r="K44" s="6"/>
    </row>
    <row r="45" spans="1:11">
      <c r="A45" s="1">
        <v>46</v>
      </c>
      <c r="B45" s="6">
        <f>Control_I!B45/((1+$O$1)^($A45-4))</f>
        <v>0</v>
      </c>
      <c r="C45" s="6">
        <f>'Shadow prices'!$B$3*Control_I!C45/((1+$O$1)^($A45-4))</f>
        <v>0</v>
      </c>
      <c r="D45" s="6">
        <f>'Shadow prices'!$B$4*Control_I!D45/((1+$O$1)^($A45-4))</f>
        <v>0</v>
      </c>
      <c r="E45" s="6"/>
      <c r="F45" s="8"/>
      <c r="G45" s="1"/>
      <c r="H45" s="6">
        <f>Treat_I!B45/((1+$O$1)^($A45-4))</f>
        <v>0</v>
      </c>
      <c r="I45" s="6">
        <f>'Shadow prices'!$B$3*Treat_I!C45/((1+$O$1)^($A45-4))</f>
        <v>0</v>
      </c>
      <c r="J45" s="6">
        <f>'Shadow prices'!$B$4*Treat_I!D45/((1+$O$1)^($A45-4))</f>
        <v>0</v>
      </c>
      <c r="K45" s="6"/>
    </row>
    <row r="46" spans="1:11">
      <c r="A46" s="1">
        <v>47</v>
      </c>
      <c r="B46" s="6">
        <f>Control_I!B46/((1+$O$1)^($A46-4))</f>
        <v>0</v>
      </c>
      <c r="C46" s="6">
        <f>'Shadow prices'!$B$3*Control_I!C46/((1+$O$1)^($A46-4))</f>
        <v>0</v>
      </c>
      <c r="D46" s="6">
        <f>'Shadow prices'!$B$4*Control_I!D46/((1+$O$1)^($A46-4))</f>
        <v>0</v>
      </c>
      <c r="E46" s="6"/>
      <c r="F46" s="8"/>
      <c r="G46" s="1"/>
      <c r="H46" s="6">
        <f>Treat_I!B46/((1+$O$1)^($A46-4))</f>
        <v>0</v>
      </c>
      <c r="I46" s="6">
        <f>'Shadow prices'!$B$3*Treat_I!C46/((1+$O$1)^($A46-4))</f>
        <v>0</v>
      </c>
      <c r="J46" s="6">
        <f>'Shadow prices'!$B$4*Treat_I!D46/((1+$O$1)^($A46-4))</f>
        <v>0</v>
      </c>
      <c r="K46" s="6"/>
    </row>
    <row r="47" spans="1:11">
      <c r="A47" s="1">
        <v>48</v>
      </c>
      <c r="B47" s="6">
        <f>Control_I!B47/((1+$O$1)^($A47-4))</f>
        <v>0</v>
      </c>
      <c r="C47" s="6">
        <f>'Shadow prices'!$B$3*Control_I!C47/((1+$O$1)^($A47-4))</f>
        <v>0</v>
      </c>
      <c r="D47" s="6">
        <f>'Shadow prices'!$B$4*Control_I!D47/((1+$O$1)^($A47-4))</f>
        <v>0</v>
      </c>
      <c r="E47" s="6"/>
      <c r="F47" s="8"/>
      <c r="G47" s="1"/>
      <c r="H47" s="6">
        <f>Treat_I!B47/((1+$O$1)^($A47-4))</f>
        <v>0</v>
      </c>
      <c r="I47" s="6">
        <f>'Shadow prices'!$B$3*Treat_I!C47/((1+$O$1)^($A47-4))</f>
        <v>0</v>
      </c>
      <c r="J47" s="6">
        <f>'Shadow prices'!$B$4*Treat_I!D47/((1+$O$1)^($A47-4))</f>
        <v>0</v>
      </c>
      <c r="K47" s="6"/>
    </row>
    <row r="48" spans="1:11">
      <c r="A48" s="1">
        <v>49</v>
      </c>
      <c r="B48" s="6">
        <f>Control_I!B48/((1+$O$1)^($A48-4))</f>
        <v>0</v>
      </c>
      <c r="C48" s="6">
        <f>'Shadow prices'!$B$3*Control_I!C48/((1+$O$1)^($A48-4))</f>
        <v>0</v>
      </c>
      <c r="D48" s="6">
        <f>'Shadow prices'!$B$4*Control_I!D48/((1+$O$1)^($A48-4))</f>
        <v>0</v>
      </c>
      <c r="E48" s="6"/>
      <c r="F48" s="8"/>
      <c r="G48" s="1"/>
      <c r="H48" s="6">
        <f>Treat_I!B48/((1+$O$1)^($A48-4))</f>
        <v>0</v>
      </c>
      <c r="I48" s="6">
        <f>'Shadow prices'!$B$3*Treat_I!C48/((1+$O$1)^($A48-4))</f>
        <v>0</v>
      </c>
      <c r="J48" s="6">
        <f>'Shadow prices'!$B$4*Treat_I!D48/((1+$O$1)^($A48-4))</f>
        <v>0</v>
      </c>
      <c r="K48" s="6"/>
    </row>
    <row r="49" spans="1:12">
      <c r="A49" s="1">
        <v>50</v>
      </c>
      <c r="B49" s="6">
        <f>Control_I!B49/((1+$O$1)^($A49-4))</f>
        <v>0</v>
      </c>
      <c r="C49" s="6">
        <f>'Shadow prices'!$B$3*Control_I!C49/((1+$O$1)^($A49-4))</f>
        <v>0</v>
      </c>
      <c r="D49" s="6">
        <f>'Shadow prices'!$B$4*Control_I!D49/((1+$O$1)^($A49-4))</f>
        <v>0</v>
      </c>
      <c r="E49" s="6"/>
      <c r="F49" s="8"/>
      <c r="G49" s="1"/>
      <c r="H49" s="6">
        <f>Treat_I!B49/((1+$O$1)^($A49-4))</f>
        <v>0</v>
      </c>
      <c r="I49" s="6">
        <f>'Shadow prices'!$B$3*Treat_I!C49/((1+$O$1)^($A49-4))</f>
        <v>0</v>
      </c>
      <c r="J49" s="6">
        <f>'Shadow prices'!$B$4*Treat_I!D49/((1+$O$1)^($A49-4))</f>
        <v>0</v>
      </c>
      <c r="K49" s="6"/>
    </row>
    <row r="51" spans="1:12">
      <c r="B51" s="5">
        <f>SUM(B3:B49)</f>
        <v>136579.37873573718</v>
      </c>
      <c r="C51" s="5">
        <f t="shared" ref="C51:L51" si="0">SUM(C3:C49)</f>
        <v>5597.4170806432494</v>
      </c>
      <c r="D51" s="5">
        <f t="shared" si="0"/>
        <v>1133.3296742959201</v>
      </c>
      <c r="E51" s="5">
        <f t="shared" si="0"/>
        <v>1045.126658799956</v>
      </c>
      <c r="F51" s="5">
        <f t="shared" si="0"/>
        <v>0</v>
      </c>
      <c r="G51" s="5"/>
      <c r="H51" s="5">
        <f t="shared" si="0"/>
        <v>165449.28423019848</v>
      </c>
      <c r="I51" s="5">
        <f t="shared" si="0"/>
        <v>2830.2882286480017</v>
      </c>
      <c r="J51" s="5">
        <f t="shared" si="0"/>
        <v>690.07812624984683</v>
      </c>
      <c r="K51" s="5">
        <f t="shared" si="0"/>
        <v>1070.5616726758594</v>
      </c>
      <c r="L51" s="5">
        <f t="shared" si="0"/>
        <v>15000</v>
      </c>
    </row>
    <row r="53" spans="1:12">
      <c r="B53" s="25" t="s">
        <v>1</v>
      </c>
      <c r="C53" s="25" t="s">
        <v>0</v>
      </c>
      <c r="D53" s="2" t="s">
        <v>39</v>
      </c>
    </row>
    <row r="54" spans="1:12">
      <c r="A54" s="13" t="s">
        <v>10</v>
      </c>
      <c r="B54" s="14">
        <f>MROUND(L51-F51,10)</f>
        <v>15000</v>
      </c>
      <c r="C54" s="26">
        <f>F3</f>
        <v>0</v>
      </c>
      <c r="D54" s="27">
        <f>B54-C54</f>
        <v>15000</v>
      </c>
    </row>
    <row r="55" spans="1:12">
      <c r="A55" s="16" t="s">
        <v>11</v>
      </c>
      <c r="B55" s="17">
        <f>H51</f>
        <v>165449.28423019848</v>
      </c>
      <c r="C55" s="23">
        <f>B51</f>
        <v>136579.37873573718</v>
      </c>
      <c r="D55" s="27">
        <f t="shared" ref="D55" si="1">B55-C55</f>
        <v>28869.905494461302</v>
      </c>
    </row>
    <row r="56" spans="1:12">
      <c r="A56" s="24" t="s">
        <v>36</v>
      </c>
      <c r="B56" s="17">
        <f>(I51+J51)</f>
        <v>3520.3663548978484</v>
      </c>
      <c r="C56" s="23">
        <f>(C51+D51)</f>
        <v>6730.7467549391695</v>
      </c>
      <c r="D56" s="27">
        <f>-(B56-C56)</f>
        <v>3210.3804000413211</v>
      </c>
    </row>
    <row r="57" spans="1:12">
      <c r="A57" s="16" t="s">
        <v>13</v>
      </c>
      <c r="B57" s="17">
        <f>K51</f>
        <v>1070.5616726758594</v>
      </c>
      <c r="C57" s="23">
        <f>E51</f>
        <v>1045.126658799956</v>
      </c>
      <c r="D57" s="27">
        <f>-(B57-C57)</f>
        <v>-25.435013875903451</v>
      </c>
    </row>
    <row r="58" spans="1:12">
      <c r="A58" s="16"/>
      <c r="B58" s="17"/>
    </row>
    <row r="59" spans="1:12">
      <c r="A59" s="13" t="s">
        <v>14</v>
      </c>
      <c r="B59" s="14"/>
      <c r="D59" s="27">
        <f>D55+D56+D57</f>
        <v>32054.85088062672</v>
      </c>
    </row>
    <row r="60" spans="1:12">
      <c r="A60" s="13" t="s">
        <v>15</v>
      </c>
      <c r="B60" s="14"/>
      <c r="D60" s="27">
        <f>D59-D54</f>
        <v>17054.85088062672</v>
      </c>
    </row>
    <row r="61" spans="1:12">
      <c r="A61" s="13" t="s">
        <v>16</v>
      </c>
      <c r="B61" s="15"/>
      <c r="D61" s="20">
        <f>D59/D54</f>
        <v>2.1369900587084478</v>
      </c>
    </row>
    <row r="62" spans="1:12">
      <c r="A62" s="13" t="s">
        <v>17</v>
      </c>
      <c r="B62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pane ySplit="2" topLeftCell="A27" activePane="bottomLeft" state="frozen"/>
      <selection pane="bottomLeft" activeCell="B55" sqref="B55"/>
    </sheetView>
  </sheetViews>
  <sheetFormatPr baseColWidth="10" defaultRowHeight="15" x14ac:dyDescent="0"/>
  <cols>
    <col min="1" max="1" width="19.83203125" customWidth="1"/>
    <col min="2" max="2" width="12.5" bestFit="1" customWidth="1"/>
    <col min="3" max="3" width="11.5" bestFit="1" customWidth="1"/>
    <col min="4" max="4" width="11" bestFit="1" customWidth="1"/>
    <col min="5" max="5" width="11.5" bestFit="1" customWidth="1"/>
    <col min="6" max="6" width="4.83203125" customWidth="1"/>
    <col min="7" max="7" width="2" customWidth="1"/>
    <col min="8" max="8" width="12.5" bestFit="1" customWidth="1"/>
    <col min="9" max="9" width="11.5" bestFit="1" customWidth="1"/>
    <col min="10" max="10" width="11" bestFit="1" customWidth="1"/>
    <col min="11" max="11" width="11.5" bestFit="1" customWidth="1"/>
    <col min="12" max="12" width="12.33203125" bestFit="1" customWidth="1"/>
  </cols>
  <sheetData>
    <row r="1" spans="1:15">
      <c r="A1" s="2"/>
      <c r="B1" s="2" t="s">
        <v>0</v>
      </c>
      <c r="C1" s="2"/>
      <c r="D1" s="2"/>
      <c r="E1" s="2"/>
      <c r="H1" s="2" t="s">
        <v>1</v>
      </c>
      <c r="I1" s="2"/>
      <c r="J1" s="2"/>
      <c r="K1" s="2"/>
      <c r="O1" s="12">
        <v>3.5000000000000003E-2</v>
      </c>
    </row>
    <row r="2" spans="1:15" ht="30">
      <c r="A2" s="3" t="s">
        <v>2</v>
      </c>
      <c r="B2" s="3" t="s">
        <v>3</v>
      </c>
      <c r="C2" s="3" t="s">
        <v>19</v>
      </c>
      <c r="D2" s="3" t="s">
        <v>20</v>
      </c>
      <c r="E2" s="3" t="s">
        <v>18</v>
      </c>
      <c r="F2" s="3" t="s">
        <v>9</v>
      </c>
      <c r="G2" s="3"/>
      <c r="H2" s="3" t="s">
        <v>3</v>
      </c>
      <c r="I2" s="3" t="s">
        <v>19</v>
      </c>
      <c r="J2" s="3" t="s">
        <v>20</v>
      </c>
      <c r="K2" s="3" t="s">
        <v>18</v>
      </c>
      <c r="L2" s="3" t="s">
        <v>30</v>
      </c>
    </row>
    <row r="3" spans="1:15">
      <c r="A3">
        <v>4</v>
      </c>
      <c r="B3" s="4"/>
      <c r="C3" s="4"/>
      <c r="D3" s="4"/>
      <c r="E3" s="4"/>
      <c r="F3" s="4"/>
      <c r="L3" s="5">
        <f>-15550*0.79</f>
        <v>-12284.5</v>
      </c>
    </row>
    <row r="4" spans="1:15">
      <c r="A4">
        <v>5</v>
      </c>
      <c r="B4" s="4"/>
      <c r="C4" s="4"/>
      <c r="D4" s="4"/>
      <c r="E4" s="4"/>
      <c r="F4" s="4"/>
    </row>
    <row r="5" spans="1:15">
      <c r="A5">
        <v>6</v>
      </c>
      <c r="B5" s="4"/>
      <c r="C5" s="4"/>
      <c r="D5" s="4"/>
      <c r="E5" s="4"/>
      <c r="F5" s="4"/>
    </row>
    <row r="6" spans="1:15">
      <c r="A6">
        <v>7</v>
      </c>
      <c r="B6" s="4"/>
      <c r="C6" s="4"/>
      <c r="D6" s="4"/>
      <c r="E6" s="4"/>
      <c r="F6" s="4"/>
    </row>
    <row r="7" spans="1:15">
      <c r="A7">
        <v>8</v>
      </c>
      <c r="B7" s="4"/>
      <c r="C7" s="4"/>
      <c r="D7" s="4"/>
      <c r="E7" s="4"/>
      <c r="F7" s="4"/>
    </row>
    <row r="8" spans="1:15">
      <c r="A8">
        <v>9</v>
      </c>
      <c r="B8" s="4"/>
      <c r="C8" s="4"/>
      <c r="D8" s="4"/>
      <c r="E8" s="4"/>
      <c r="F8" s="4"/>
    </row>
    <row r="9" spans="1:15">
      <c r="A9">
        <v>10</v>
      </c>
      <c r="B9" s="4"/>
      <c r="C9" s="4"/>
      <c r="D9" s="4"/>
      <c r="E9" s="4"/>
      <c r="F9" s="4"/>
    </row>
    <row r="10" spans="1:15">
      <c r="A10">
        <v>11</v>
      </c>
      <c r="B10" s="4"/>
      <c r="C10" s="4"/>
      <c r="D10" s="4"/>
      <c r="E10" s="4"/>
      <c r="F10" s="4"/>
    </row>
    <row r="11" spans="1:15">
      <c r="A11">
        <v>12</v>
      </c>
      <c r="B11" s="4"/>
      <c r="C11" s="4"/>
      <c r="D11" s="4"/>
      <c r="E11" s="4"/>
      <c r="F11" s="4"/>
    </row>
    <row r="12" spans="1:15">
      <c r="A12">
        <v>13</v>
      </c>
      <c r="B12" s="4"/>
      <c r="C12" s="4"/>
      <c r="D12" s="4"/>
      <c r="E12" s="4"/>
      <c r="F12" s="4"/>
    </row>
    <row r="13" spans="1:15">
      <c r="A13">
        <v>14</v>
      </c>
      <c r="B13" s="4"/>
      <c r="C13" s="4"/>
      <c r="D13" s="4"/>
      <c r="E13" s="4"/>
      <c r="F13" s="4"/>
    </row>
    <row r="14" spans="1:15">
      <c r="A14">
        <v>15</v>
      </c>
      <c r="B14" s="4"/>
      <c r="C14" s="4"/>
      <c r="D14" s="4"/>
      <c r="E14" s="4"/>
      <c r="F14" s="4"/>
    </row>
    <row r="15" spans="1:15">
      <c r="A15">
        <v>16</v>
      </c>
      <c r="B15" s="4"/>
      <c r="C15" s="4"/>
      <c r="D15" s="4"/>
      <c r="E15" s="4"/>
      <c r="F15" s="4"/>
    </row>
    <row r="16" spans="1:15">
      <c r="A16">
        <v>17</v>
      </c>
      <c r="B16" s="4"/>
      <c r="C16" s="4"/>
      <c r="D16" s="4"/>
      <c r="E16" s="4"/>
      <c r="F16" s="4"/>
    </row>
    <row r="17" spans="1:11">
      <c r="A17">
        <v>18</v>
      </c>
      <c r="B17" s="4"/>
      <c r="C17" s="4"/>
      <c r="D17" s="4"/>
      <c r="E17" s="4"/>
      <c r="F17" s="4"/>
    </row>
    <row r="18" spans="1:11">
      <c r="A18">
        <v>19</v>
      </c>
      <c r="B18" s="5">
        <f>Control_I!B18/((1+$O$1)^($A18-4))</f>
        <v>5698.600265740678</v>
      </c>
      <c r="C18" s="5">
        <f>'Shadow prices'!$B$3*Control_I!C18/((1+$O$1)^($A18-4))</f>
        <v>810.44481773279074</v>
      </c>
      <c r="D18" s="5">
        <f>'Shadow prices'!$B$4*Control_I!D18/((1+$O$1)^($A18-4))</f>
        <v>105.05274887796567</v>
      </c>
      <c r="E18" s="5">
        <f>'Shadow prices'!$B$5*Control_I!E18/((1+$O$1)^($A18-4))</f>
        <v>843.40644411684934</v>
      </c>
      <c r="F18" s="4"/>
      <c r="H18" s="5">
        <f>Treat_I!B18/((1+$O$1)^($A18-4))</f>
        <v>6789.821593222935</v>
      </c>
      <c r="I18" s="5">
        <f>'Shadow prices'!$B$3*Treat_I!C18/((1+$O$1)^($A18-4))</f>
        <v>374.05145433821104</v>
      </c>
      <c r="J18" s="5">
        <f>'Shadow prices'!$B$4*Treat_I!D18/((1+$O$1)^($A18-4))</f>
        <v>57.301499387981274</v>
      </c>
      <c r="K18" s="5">
        <f>'Shadow prices'!$B$5*Treat_I!E18/((1+$O$1)^($A18-4))</f>
        <v>848.77845968447264</v>
      </c>
    </row>
    <row r="19" spans="1:11">
      <c r="A19">
        <v>20</v>
      </c>
      <c r="B19" s="5">
        <f>Control_I!B19/((1+$O$1)^($A19-4))</f>
        <v>5616.0118560922629</v>
      </c>
      <c r="C19" s="5">
        <f>'Shadow prices'!$B$3*Control_I!C19/((1+$O$1)^($A19-4))</f>
        <v>783.03847123941148</v>
      </c>
      <c r="D19" s="5">
        <f>'Shadow prices'!$B$4*Control_I!D19/((1+$O$1)^($A19-4))</f>
        <v>101.5002404618026</v>
      </c>
      <c r="E19" s="5">
        <f>'Shadow prices'!$B$5*Control_I!E19/((1+$O$1)^($A19-4))</f>
        <v>814.88545325299469</v>
      </c>
      <c r="F19" s="4"/>
      <c r="H19" s="5">
        <f>Treat_I!B19/((1+$O$1)^($A19-4))</f>
        <v>6691.4183817269513</v>
      </c>
      <c r="I19" s="5">
        <f>'Shadow prices'!$B$3*Treat_I!C19/((1+$O$1)^($A19-4))</f>
        <v>361.40237134126681</v>
      </c>
      <c r="J19" s="5">
        <f>'Shadow prices'!$B$4*Treat_I!D19/((1+$O$1)^($A19-4))</f>
        <v>55.363767524619597</v>
      </c>
      <c r="K19" s="5">
        <f>'Shadow prices'!$B$5*Treat_I!E19/((1+$O$1)^($A19-4))</f>
        <v>820.07580645842779</v>
      </c>
    </row>
    <row r="20" spans="1:11">
      <c r="A20">
        <v>21</v>
      </c>
      <c r="B20" s="5">
        <f>Control_I!B20/((1+$O$1)^($A20-4))</f>
        <v>5534.6203799170125</v>
      </c>
      <c r="C20" s="5">
        <f>'Shadow prices'!$B$3*Control_I!C20/((1+$O$1)^($A20-4))</f>
        <v>756.55890941005941</v>
      </c>
      <c r="D20" s="5">
        <f>'Shadow prices'!$B$4*Control_I!D20/((1+$O$1)^($A20-4))</f>
        <v>98.067865180485612</v>
      </c>
      <c r="E20" s="5">
        <f>'Shadow prices'!$B$5*Control_I!E20/((1+$O$1)^($A20-4))</f>
        <v>787.32894034105777</v>
      </c>
      <c r="F20" s="4"/>
      <c r="H20" s="5">
        <f>Treat_I!B20/((1+$O$1)^($A20-4))</f>
        <v>6594.4413037309077</v>
      </c>
      <c r="I20" s="5">
        <f>'Shadow prices'!$B$3*Treat_I!C20/((1+$O$1)^($A20-4))</f>
        <v>349.18103511233511</v>
      </c>
      <c r="J20" s="5">
        <f>'Shadow prices'!$B$4*Treat_I!D20/((1+$O$1)^($A20-4))</f>
        <v>53.49156282571942</v>
      </c>
      <c r="K20" s="5">
        <f>'Shadow prices'!$B$5*Treat_I!E20/((1+$O$1)^($A20-4))</f>
        <v>792.34377435596889</v>
      </c>
    </row>
    <row r="21" spans="1:11">
      <c r="A21">
        <v>22</v>
      </c>
      <c r="B21" s="5">
        <f>Control_I!B21/((1+$O$1)^($A21-4))</f>
        <v>5454.4084903529983</v>
      </c>
      <c r="C21" s="5">
        <f>'Shadow prices'!$B$3*Control_I!C21/((1+$O$1)^($A21-4))</f>
        <v>730.97479170054055</v>
      </c>
      <c r="D21" s="5">
        <f>'Shadow prices'!$B$4*Control_I!D21/((1+$O$1)^($A21-4))</f>
        <v>94.751560560855665</v>
      </c>
      <c r="E21" s="5">
        <f>'Shadow prices'!$B$5*Control_I!E21/((1+$O$1)^($A21-4))</f>
        <v>760.70429018459686</v>
      </c>
      <c r="F21" s="4"/>
      <c r="H21" s="5">
        <f>Treat_I!B21/((1+$O$1)^($A21-4))</f>
        <v>6498.8696906333598</v>
      </c>
      <c r="I21" s="5">
        <f>'Shadow prices'!$B$3*Treat_I!C21/((1+$O$1)^($A21-4))</f>
        <v>337.37298078486486</v>
      </c>
      <c r="J21" s="5">
        <f>'Shadow prices'!$B$4*Treat_I!D21/((1+$O$1)^($A21-4))</f>
        <v>51.682669396830363</v>
      </c>
      <c r="K21" s="5">
        <f>'Shadow prices'!$B$5*Treat_I!E21/((1+$O$1)^($A21-4))</f>
        <v>765.54954044054978</v>
      </c>
    </row>
    <row r="22" spans="1:11">
      <c r="A22">
        <v>23</v>
      </c>
      <c r="B22" s="5">
        <f>Control_I!B22/((1+$O$1)^($A22-4))</f>
        <v>5375.3590919420858</v>
      </c>
      <c r="C22" s="5">
        <f>'Shadow prices'!$B$3*Control_I!C22/((1+$O$1)^($A22-4))</f>
        <v>706.25583739182673</v>
      </c>
      <c r="D22" s="5">
        <f>'Shadow prices'!$B$4*Control_I!D22/((1+$O$1)^($A22-4))</f>
        <v>91.547401508073122</v>
      </c>
      <c r="E22" s="5">
        <f>'Shadow prices'!$B$5*Control_I!E22/((1+$O$1)^($A22-4))</f>
        <v>734.9799905165188</v>
      </c>
      <c r="F22" s="4"/>
      <c r="H22" s="5">
        <f>Treat_I!B22/((1+$O$1)^($A22-4))</f>
        <v>6404.6831733778035</v>
      </c>
      <c r="I22" s="5">
        <f>'Shadow prices'!$B$3*Treat_I!C22/((1+$O$1)^($A22-4))</f>
        <v>325.96423264238155</v>
      </c>
      <c r="J22" s="5">
        <f>'Shadow prices'!$B$4*Treat_I!D22/((1+$O$1)^($A22-4))</f>
        <v>49.934946277130791</v>
      </c>
      <c r="K22" s="5">
        <f>'Shadow prices'!$B$5*Treat_I!E22/((1+$O$1)^($A22-4))</f>
        <v>739.66139172999988</v>
      </c>
    </row>
    <row r="23" spans="1:11">
      <c r="A23">
        <v>24</v>
      </c>
      <c r="B23" s="5">
        <f>Control_I!B23/((1+$O$1)^($A23-4))</f>
        <v>5297.4553369864043</v>
      </c>
      <c r="C23" s="5">
        <f>'Shadow prices'!$B$3*Control_I!C23/((1+$O$1)^($A23-4))</f>
        <v>682.37278975055733</v>
      </c>
      <c r="D23" s="5">
        <f>'Shadow prices'!$B$4*Control_I!D23/((1+$O$1)^($A23-4))</f>
        <v>88.451595659974032</v>
      </c>
      <c r="E23" s="5">
        <f>'Shadow prices'!$B$5*Control_I!E23/((1+$O$1)^($A23-4))</f>
        <v>710.1255947019506</v>
      </c>
      <c r="F23" s="4"/>
      <c r="H23" s="5">
        <f>Treat_I!B23/((1+$O$1)^($A23-4))</f>
        <v>6311.8616781114597</v>
      </c>
      <c r="I23" s="5">
        <f>'Shadow prices'!$B$3*Treat_I!C23/((1+$O$1)^($A23-4))</f>
        <v>314.94128757718028</v>
      </c>
      <c r="J23" s="5">
        <f>'Shadow prices'!$B$4*Treat_I!D23/((1+$O$1)^($A23-4))</f>
        <v>48.246324905440382</v>
      </c>
      <c r="K23" s="5">
        <f>'Shadow prices'!$B$5*Treat_I!E23/((1+$O$1)^($A23-4))</f>
        <v>714.64868766183565</v>
      </c>
    </row>
    <row r="24" spans="1:11">
      <c r="A24">
        <v>25</v>
      </c>
      <c r="B24" s="5">
        <f>Control_I!B24/((1+$O$1)^($A24-4))</f>
        <v>5220.6806219576165</v>
      </c>
      <c r="C24" s="5">
        <f>'Shadow prices'!$B$3*Control_I!C24/((1+$O$1)^($A24-4))</f>
        <v>659.29738140150471</v>
      </c>
      <c r="D24" s="5">
        <f>'Shadow prices'!$B$4*Control_I!D24/((1+$O$1)^($A24-4))</f>
        <v>85.46047889852565</v>
      </c>
      <c r="E24" s="5">
        <f>'Shadow prices'!$B$5*Control_I!E24/((1+$O$1)^($A24-4))</f>
        <v>686.11168570236782</v>
      </c>
      <c r="F24" s="4"/>
      <c r="H24" s="5">
        <f>Treat_I!B24/((1+$O$1)^($A24-4))</f>
        <v>6220.3854219069462</v>
      </c>
      <c r="I24" s="5">
        <f>'Shadow prices'!$B$3*Treat_I!C24/((1+$O$1)^($A24-4))</f>
        <v>304.29109910838679</v>
      </c>
      <c r="J24" s="5">
        <f>'Shadow prices'!$B$4*Treat_I!D24/((1+$O$1)^($A24-4))</f>
        <v>46.614806671923084</v>
      </c>
      <c r="K24" s="5">
        <f>'Shadow prices'!$B$5*Treat_I!E24/((1+$O$1)^($A24-4))</f>
        <v>690.48182382786069</v>
      </c>
    </row>
    <row r="25" spans="1:11">
      <c r="A25">
        <v>26</v>
      </c>
      <c r="B25" s="5">
        <f>Control_I!B25/((1+$O$1)^($A25-4))</f>
        <v>5145.01858395823</v>
      </c>
      <c r="C25" s="5">
        <f>'Shadow prices'!$B$3*Control_I!C25/((1+$O$1)^($A25-4))</f>
        <v>637.00230087101909</v>
      </c>
      <c r="D25" s="5">
        <f>'Shadow prices'!$B$4*Control_I!D25/((1+$O$1)^($A25-4))</f>
        <v>82.570511013068256</v>
      </c>
      <c r="E25" s="5">
        <f>'Shadow prices'!$B$5*Control_I!E25/((1+$O$1)^($A25-4))</f>
        <v>662.90984125832642</v>
      </c>
      <c r="F25" s="4"/>
      <c r="H25" s="5">
        <f>Treat_I!B25/((1+$O$1)^($A25-4))</f>
        <v>6130.2349085459764</v>
      </c>
      <c r="I25" s="5">
        <f>'Shadow prices'!$B$3*Treat_I!C25/((1+$O$1)^($A25-4))</f>
        <v>294.00106194047032</v>
      </c>
      <c r="J25" s="5">
        <f>'Shadow prices'!$B$4*Treat_I!D25/((1+$O$1)^($A25-4))</f>
        <v>45.038460552582684</v>
      </c>
      <c r="K25" s="5">
        <f>'Shadow prices'!$B$5*Treat_I!E25/((1+$O$1)^($A25-4))</f>
        <v>667.13219693513111</v>
      </c>
    </row>
    <row r="26" spans="1:11">
      <c r="A26">
        <v>27</v>
      </c>
      <c r="B26" s="5">
        <f>Control_I!B26/((1+$O$1)^($A26-4))</f>
        <v>5070.4530972341981</v>
      </c>
      <c r="C26" s="5">
        <f>'Shadow prices'!$B$3*Control_I!C26/((1+$O$1)^($A26-4))</f>
        <v>615.46116026185416</v>
      </c>
      <c r="D26" s="5">
        <f>'Shadow prices'!$B$4*Control_I!D26/((1+$O$1)^($A26-4))</f>
        <v>79.778271510210885</v>
      </c>
      <c r="E26" s="5">
        <f>'Shadow prices'!$B$5*Control_I!E26/((1+$O$1)^($A26-4))</f>
        <v>640.49260024959074</v>
      </c>
      <c r="F26" s="4"/>
      <c r="H26" s="5">
        <f>Treat_I!B26/((1+$O$1)^($A26-4))</f>
        <v>6041.390924364151</v>
      </c>
      <c r="I26" s="5">
        <f>'Shadow prices'!$B$3*Treat_I!C26/((1+$O$1)^($A26-4))</f>
        <v>284.05899704393266</v>
      </c>
      <c r="J26" s="5">
        <f>'Shadow prices'!$B$4*Treat_I!D26/((1+$O$1)^($A26-4))</f>
        <v>43.515420823751391</v>
      </c>
      <c r="K26" s="5">
        <f>'Shadow prices'!$B$5*Treat_I!E26/((1+$O$1)^($A26-4))</f>
        <v>644.5721709518175</v>
      </c>
    </row>
    <row r="27" spans="1:11">
      <c r="A27">
        <v>28</v>
      </c>
      <c r="B27" s="5">
        <f>Control_I!B27/((1+$O$1)^($A27-4))</f>
        <v>5185.783044423446</v>
      </c>
      <c r="C27" s="5">
        <f>'Shadow prices'!$B$3*Control_I!C27/((1+$O$1)^($A27-4))</f>
        <v>120.0732475427252</v>
      </c>
      <c r="D27" s="5">
        <f>'Shadow prices'!$B$4*Control_I!D27/((1+$O$1)^($A27-4))</f>
        <v>65.693570084165756</v>
      </c>
      <c r="E27" s="5">
        <f>'Shadow prices'!$B$5*Control_I!E27/((1+$O$1)^($A27-4))</f>
        <v>265.40202314002966</v>
      </c>
      <c r="F27" s="4"/>
      <c r="H27" s="5">
        <f>Treat_I!B27/((1+$O$1)^($A27-4))</f>
        <v>6212.3208772617099</v>
      </c>
      <c r="I27" s="5">
        <f>'Shadow prices'!$B$3*Treat_I!C27/((1+$O$1)^($A27-4))</f>
        <v>85.76660538766086</v>
      </c>
      <c r="J27" s="5">
        <f>'Shadow prices'!$B$4*Treat_I!D27/((1+$O$1)^($A27-4))</f>
        <v>44.671627657232726</v>
      </c>
      <c r="K27" s="5">
        <f>'Shadow prices'!$B$5*Treat_I!E27/((1+$O$1)^($A27-4))</f>
        <v>282.48235136191278</v>
      </c>
    </row>
    <row r="28" spans="1:11">
      <c r="A28">
        <v>29</v>
      </c>
      <c r="B28" s="5">
        <f>Control_I!B28/((1+$O$1)^($A28-4))</f>
        <v>5287.5145788441596</v>
      </c>
      <c r="C28" s="5">
        <f>'Shadow prices'!$B$3*Control_I!C28/((1+$O$1)^($A28-4))</f>
        <v>116.01279955818862</v>
      </c>
      <c r="D28" s="5">
        <f>'Shadow prices'!$B$4*Control_I!D28/((1+$O$1)^($A28-4))</f>
        <v>63.472048390498323</v>
      </c>
      <c r="E28" s="5">
        <f>'Shadow prices'!$B$5*Control_I!E28/((1+$O$1)^($A28-4))</f>
        <v>256.42707549761326</v>
      </c>
      <c r="F28" s="4"/>
      <c r="H28" s="5">
        <f>Treat_I!B28/((1+$O$1)^($A28-4))</f>
        <v>6364.7817139887393</v>
      </c>
      <c r="I28" s="5">
        <f>'Shadow prices'!$B$3*Treat_I!C28/((1+$O$1)^($A28-4))</f>
        <v>82.866285398706154</v>
      </c>
      <c r="J28" s="5">
        <f>'Shadow prices'!$B$4*Treat_I!D28/((1+$O$1)^($A28-4))</f>
        <v>43.160992905538869</v>
      </c>
      <c r="K28" s="5">
        <f>'Shadow prices'!$B$5*Treat_I!E28/((1+$O$1)^($A28-4))</f>
        <v>272.92980807914279</v>
      </c>
    </row>
    <row r="29" spans="1:11">
      <c r="A29">
        <v>30</v>
      </c>
      <c r="B29" s="5">
        <f>Control_I!B29/((1+$O$1)^($A29-4))</f>
        <v>5376.435514279412</v>
      </c>
      <c r="C29" s="5">
        <f>'Shadow prices'!$B$3*Control_I!C29/((1+$O$1)^($A29-4))</f>
        <v>112.08966140887789</v>
      </c>
      <c r="D29" s="5">
        <f>'Shadow prices'!$B$4*Control_I!D29/((1+$O$1)^($A29-4))</f>
        <v>61.325650618838964</v>
      </c>
      <c r="E29" s="5">
        <f>'Shadow prices'!$B$5*Control_I!E29/((1+$O$1)^($A29-4))</f>
        <v>247.7556285001094</v>
      </c>
      <c r="F29" s="4"/>
      <c r="H29" s="5">
        <f>Treat_I!B29/((1+$O$1)^($A29-4))</f>
        <v>6499.8270864617425</v>
      </c>
      <c r="I29" s="5">
        <f>'Shadow prices'!$B$3*Treat_I!C29/((1+$O$1)^($A29-4))</f>
        <v>80.064043863484201</v>
      </c>
      <c r="J29" s="5">
        <f>'Shadow prices'!$B$4*Treat_I!D29/((1+$O$1)^($A29-4))</f>
        <v>41.701442420810501</v>
      </c>
      <c r="K29" s="5">
        <f>'Shadow prices'!$B$5*Treat_I!E29/((1+$O$1)^($A29-4))</f>
        <v>263.70029766100754</v>
      </c>
    </row>
    <row r="30" spans="1:11">
      <c r="A30">
        <v>31</v>
      </c>
      <c r="B30" s="5">
        <f>Control_I!B30/((1+$O$1)^($A30-4))</f>
        <v>5453.2959328938587</v>
      </c>
      <c r="C30" s="5">
        <f>'Shadow prices'!$B$3*Control_I!C30/((1+$O$1)^($A30-4))</f>
        <v>108.29918976703178</v>
      </c>
      <c r="D30" s="5">
        <f>'Shadow prices'!$B$4*Control_I!D30/((1+$O$1)^($A30-4))</f>
        <v>59.251836346704309</v>
      </c>
      <c r="E30" s="5">
        <f>'Shadow prices'!$B$5*Control_I!E30/((1+$O$1)^($A30-4))</f>
        <v>239.37741884068541</v>
      </c>
      <c r="F30" s="4"/>
      <c r="H30" s="5">
        <f>Treat_I!B30/((1+$O$1)^($A30-4))</f>
        <v>6618.4605054839722</v>
      </c>
      <c r="I30" s="5">
        <f>'Shadow prices'!$B$3*Treat_I!C30/((1+$O$1)^($A30-4))</f>
        <v>77.356564119308402</v>
      </c>
      <c r="J30" s="5">
        <f>'Shadow prices'!$B$4*Treat_I!D30/((1+$O$1)^($A30-4))</f>
        <v>40.29124871575894</v>
      </c>
      <c r="K30" s="5">
        <f>'Shadow prices'!$B$5*Treat_I!E30/((1+$O$1)^($A30-4))</f>
        <v>254.78289629082852</v>
      </c>
    </row>
    <row r="31" spans="1:11">
      <c r="A31">
        <v>32</v>
      </c>
      <c r="B31" s="5">
        <f>Control_I!B31/((1+$O$1)^($A31-4))</f>
        <v>5518.8098362256997</v>
      </c>
      <c r="C31" s="5">
        <f>'Shadow prices'!$B$3*Control_I!C31/((1+$O$1)^($A31-4))</f>
        <v>104.63689832563456</v>
      </c>
      <c r="D31" s="5">
        <f>'Shadow prices'!$B$4*Control_I!D31/((1+$O$1)^($A31-4))</f>
        <v>57.24815105961769</v>
      </c>
      <c r="E31" s="5">
        <f>'Shadow prices'!$B$5*Control_I!E31/((1+$O$1)^($A31-4))</f>
        <v>231.28253028085547</v>
      </c>
      <c r="F31" s="4"/>
      <c r="H31" s="5">
        <f>Treat_I!B31/((1+$O$1)^($A31-4))</f>
        <v>6721.6375270275421</v>
      </c>
      <c r="I31" s="5">
        <f>'Shadow prices'!$B$3*Treat_I!C31/((1+$O$1)^($A31-4))</f>
        <v>74.740641661167544</v>
      </c>
      <c r="J31" s="5">
        <f>'Shadow prices'!$B$4*Treat_I!D31/((1+$O$1)^($A31-4))</f>
        <v>38.928742720540036</v>
      </c>
      <c r="K31" s="5">
        <f>'Shadow prices'!$B$5*Treat_I!E31/((1+$O$1)^($A31-4))</f>
        <v>246.16704955635606</v>
      </c>
    </row>
    <row r="32" spans="1:11">
      <c r="A32">
        <v>33</v>
      </c>
      <c r="B32" s="5">
        <f>Control_I!B32/((1+$O$1)^($A32-4))</f>
        <v>5573.656727665375</v>
      </c>
      <c r="C32" s="5">
        <f>'Shadow prices'!$B$3*Control_I!C32/((1+$O$1)^($A32-4))</f>
        <v>101.09845248853584</v>
      </c>
      <c r="D32" s="5">
        <f>'Shadow prices'!$B$4*Control_I!D32/((1+$O$1)^($A32-4))</f>
        <v>55.312223246007441</v>
      </c>
      <c r="E32" s="5">
        <f>'Shadow prices'!$B$5*Control_I!E32/((1+$O$1)^($A32-4))</f>
        <v>223.46138191387007</v>
      </c>
      <c r="F32" s="4"/>
      <c r="H32" s="5">
        <f>Treat_I!B32/((1+$O$1)^($A32-4))</f>
        <v>6810.2678479899578</v>
      </c>
      <c r="I32" s="5">
        <f>'Shadow prices'!$B$3*Treat_I!C32/((1+$O$1)^($A32-4))</f>
        <v>72.213180348954168</v>
      </c>
      <c r="J32" s="5">
        <f>'Shadow prices'!$B$4*Treat_I!D32/((1+$O$1)^($A32-4))</f>
        <v>37.612311807285067</v>
      </c>
      <c r="K32" s="5">
        <f>'Shadow prices'!$B$5*Treat_I!E32/((1+$O$1)^($A32-4))</f>
        <v>237.84255995783201</v>
      </c>
    </row>
    <row r="33" spans="1:11">
      <c r="A33">
        <v>34</v>
      </c>
      <c r="B33" s="5">
        <f>Control_I!B33/((1+$O$1)^($A33-4))</f>
        <v>5618.4831291667242</v>
      </c>
      <c r="C33" s="5">
        <f>'Shadow prices'!$B$3*Control_I!C33/((1+$O$1)^($A33-4))</f>
        <v>97.679664240131231</v>
      </c>
      <c r="D33" s="5">
        <f>'Shadow prices'!$B$4*Control_I!D33/((1+$O$1)^($A33-4))</f>
        <v>53.441761590345351</v>
      </c>
      <c r="E33" s="5">
        <f>'Shadow prices'!$B$5*Control_I!E33/((1+$O$1)^($A33-4))</f>
        <v>215.90471682499523</v>
      </c>
      <c r="F33" s="4"/>
      <c r="H33" s="5">
        <f>Treat_I!B33/((1+$O$1)^($A33-4))</f>
        <v>6885.2173150474164</v>
      </c>
      <c r="I33" s="5">
        <f>'Shadow prices'!$B$3*Treat_I!C33/((1+$O$1)^($A33-4))</f>
        <v>69.771188742950883</v>
      </c>
      <c r="J33" s="5">
        <f>'Shadow prices'!$B$4*Treat_I!D33/((1+$O$1)^($A33-4))</f>
        <v>36.340397881434846</v>
      </c>
      <c r="K33" s="5">
        <f>'Shadow prices'!$B$5*Treat_I!E33/((1+$O$1)^($A33-4))</f>
        <v>229.79957483848503</v>
      </c>
    </row>
    <row r="34" spans="1:11">
      <c r="A34">
        <v>35</v>
      </c>
      <c r="B34" s="5">
        <f>Control_I!B34/((1+$O$1)^($A34-4))</f>
        <v>5653.9040348290464</v>
      </c>
      <c r="C34" s="5">
        <f>'Shadow prices'!$B$3*Control_I!C34/((1+$O$1)^($A34-4))</f>
        <v>94.376487188532607</v>
      </c>
      <c r="D34" s="5">
        <f>'Shadow prices'!$B$4*Control_I!D34/((1+$O$1)^($A34-4))</f>
        <v>51.634552261203247</v>
      </c>
      <c r="E34" s="5">
        <f>'Shadow prices'!$B$5*Control_I!E34/((1+$O$1)^($A34-4))</f>
        <v>208.6035911352611</v>
      </c>
      <c r="F34" s="4"/>
      <c r="H34" s="5">
        <f>Treat_I!B34/((1+$O$1)^($A34-4))</f>
        <v>6947.3098500858314</v>
      </c>
      <c r="I34" s="5">
        <f>'Shadow prices'!$B$3*Treat_I!C34/((1+$O$1)^($A34-4))</f>
        <v>67.411776563237567</v>
      </c>
      <c r="J34" s="5">
        <f>'Shadow prices'!$B$4*Treat_I!D34/((1+$O$1)^($A34-4))</f>
        <v>35.111495537618211</v>
      </c>
      <c r="K34" s="5">
        <f>'Shadow prices'!$B$5*Treat_I!E34/((1+$O$1)^($A34-4))</f>
        <v>222.02857472317396</v>
      </c>
    </row>
    <row r="35" spans="1:11">
      <c r="A35">
        <v>36</v>
      </c>
      <c r="B35" s="5">
        <f>Control_I!B35/((1+$O$1)^($A35-4))</f>
        <v>5680.5043038851809</v>
      </c>
      <c r="C35" s="5">
        <f>'Shadow prices'!$B$3*Control_I!C35/((1+$O$1)^($A35-4))</f>
        <v>91.185011776360028</v>
      </c>
      <c r="D35" s="5">
        <f>'Shadow prices'!$B$4*Control_I!D35/((1+$O$1)^($A35-4))</f>
        <v>49.88845629101764</v>
      </c>
      <c r="E35" s="5">
        <f>'Shadow prices'!$B$5*Control_I!E35/((1+$O$1)^($A35-4))</f>
        <v>201.54936341571127</v>
      </c>
      <c r="F35" s="4"/>
      <c r="H35" s="5">
        <f>Treat_I!B35/((1+$O$1)^($A35-4))</f>
        <v>6997.3292955543948</v>
      </c>
      <c r="I35" s="5">
        <f>'Shadow prices'!$B$3*Treat_I!C35/((1+$O$1)^($A35-4))</f>
        <v>65.132151268828594</v>
      </c>
      <c r="J35" s="5">
        <f>'Shadow prices'!$B$4*Treat_I!D35/((1+$O$1)^($A35-4))</f>
        <v>33.924150277892004</v>
      </c>
      <c r="K35" s="5">
        <f>'Shadow prices'!$B$5*Treat_I!E35/((1+$O$1)^($A35-4))</f>
        <v>214.52036205137586</v>
      </c>
    </row>
    <row r="36" spans="1:11">
      <c r="A36">
        <v>37</v>
      </c>
      <c r="B36" s="5">
        <f>Control_I!B36/((1+$O$1)^($A36-4))</f>
        <v>5698.8399955315426</v>
      </c>
      <c r="C36" s="5">
        <f>'Shadow prices'!$B$3*Control_I!C36/((1+$O$1)^($A36-4))</f>
        <v>88.101460653487962</v>
      </c>
      <c r="D36" s="5">
        <f>'Shadow prices'!$B$4*Control_I!D36/((1+$O$1)^($A36-4))</f>
        <v>48.20140704446149</v>
      </c>
      <c r="E36" s="5">
        <f>'Shadow prices'!$B$5*Control_I!E36/((1+$O$1)^($A36-4))</f>
        <v>194.73368445962444</v>
      </c>
      <c r="F36" s="4"/>
      <c r="H36" s="5">
        <f>Treat_I!B36/((1+$O$1)^($A36-4))</f>
        <v>7036.0211829557411</v>
      </c>
      <c r="I36" s="5">
        <f>'Shadow prices'!$B$3*Treat_I!C36/((1+$O$1)^($A36-4))</f>
        <v>62.929614752491396</v>
      </c>
      <c r="J36" s="5">
        <f>'Shadow prices'!$B$4*Treat_I!D36/((1+$O$1)^($A36-4))</f>
        <v>32.776956790233818</v>
      </c>
      <c r="K36" s="5">
        <f>'Shadow prices'!$B$5*Treat_I!E36/((1+$O$1)^($A36-4))</f>
        <v>207.26605029118443</v>
      </c>
    </row>
    <row r="37" spans="1:11">
      <c r="A37">
        <v>38</v>
      </c>
      <c r="B37" s="5">
        <f>Control_I!B37/((1+$O$1)^($A37-4))</f>
        <v>5709.4396479405468</v>
      </c>
      <c r="C37" s="5">
        <f>'Shadow prices'!$B$3*Control_I!C37/((1+$O$1)^($A37-4))</f>
        <v>85.122184206268557</v>
      </c>
      <c r="D37" s="5">
        <f>'Shadow prices'!$B$4*Control_I!D37/((1+$O$1)^($A37-4))</f>
        <v>46.571407772426568</v>
      </c>
      <c r="E37" s="5">
        <f>'Shadow prices'!$B$5*Control_I!E37/((1+$O$1)^($A37-4))</f>
        <v>188.14848740060333</v>
      </c>
      <c r="F37" s="4"/>
      <c r="H37" s="5">
        <f>Treat_I!B37/((1+$O$1)^($A37-4))</f>
        <v>7064.09442756096</v>
      </c>
      <c r="I37" s="5">
        <f>'Shadow prices'!$B$3*Treat_I!C37/((1+$O$1)^($A37-4))</f>
        <v>60.801560147334683</v>
      </c>
      <c r="J37" s="5">
        <f>'Shadow prices'!$B$4*Treat_I!D37/((1+$O$1)^($A37-4))</f>
        <v>31.668557285250067</v>
      </c>
      <c r="K37" s="5">
        <f>'Shadow prices'!$B$5*Treat_I!E37/((1+$O$1)^($A37-4))</f>
        <v>200.25705342143422</v>
      </c>
    </row>
    <row r="38" spans="1:11">
      <c r="A38">
        <v>39</v>
      </c>
      <c r="B38" s="5">
        <f>Control_I!B38/((1+$O$1)^($A38-4))</f>
        <v>5712.8055037040676</v>
      </c>
      <c r="C38" s="5">
        <f>'Shadow prices'!$B$3*Control_I!C38/((1+$O$1)^($A38-4))</f>
        <v>82.243656237940641</v>
      </c>
      <c r="D38" s="5">
        <f>'Shadow prices'!$B$4*Control_I!D38/((1+$O$1)^($A38-4))</f>
        <v>44.996529248721323</v>
      </c>
      <c r="E38" s="5">
        <f>'Shadow prices'!$B$5*Control_I!E38/((1+$O$1)^($A38-4))</f>
        <v>181.78597816483415</v>
      </c>
      <c r="F38" s="4"/>
      <c r="H38" s="5">
        <f>Treat_I!B38/((1+$O$1)^($A38-4))</f>
        <v>7082.2229523166907</v>
      </c>
      <c r="I38" s="5">
        <f>'Shadow prices'!$B$3*Treat_I!C38/((1+$O$1)^($A38-4))</f>
        <v>58.745468741386176</v>
      </c>
      <c r="J38" s="5">
        <f>'Shadow prices'!$B$4*Treat_I!D38/((1+$O$1)^($A38-4))</f>
        <v>30.597639889130505</v>
      </c>
      <c r="K38" s="5">
        <f>'Shadow prices'!$B$5*Treat_I!E38/((1+$O$1)^($A38-4))</f>
        <v>193.48507576950169</v>
      </c>
    </row>
    <row r="39" spans="1:11">
      <c r="A39">
        <v>40</v>
      </c>
      <c r="B39" s="5">
        <f>Control_I!B39/((1+$O$1)^($A39-4))</f>
        <v>5709.41468386835</v>
      </c>
      <c r="C39" s="5">
        <f>'Shadow prices'!$B$3*Control_I!C39/((1+$O$1)^($A39-4))</f>
        <v>79.462469795111744</v>
      </c>
      <c r="D39" s="5">
        <f>'Shadow prices'!$B$4*Control_I!D39/((1+$O$1)^($A39-4))</f>
        <v>43.474907486687272</v>
      </c>
      <c r="E39" s="5">
        <f>'Shadow prices'!$B$5*Control_I!E39/((1+$O$1)^($A39-4))</f>
        <v>175.63862624621657</v>
      </c>
      <c r="F39" s="4"/>
      <c r="H39" s="5">
        <f>Treat_I!B39/((1+$O$1)^($A39-4))</f>
        <v>7091.0472437952722</v>
      </c>
      <c r="I39" s="5">
        <f>'Shadow prices'!$B$3*Treat_I!C39/((1+$O$1)^($A39-4))</f>
        <v>56.758906996508387</v>
      </c>
      <c r="J39" s="5">
        <f>'Shadow prices'!$B$4*Treat_I!D39/((1+$O$1)^($A39-4))</f>
        <v>29.562937090947347</v>
      </c>
      <c r="K39" s="5">
        <f>'Shadow prices'!$B$5*Treat_I!E39/((1+$O$1)^($A39-4))</f>
        <v>186.94210219275527</v>
      </c>
    </row>
    <row r="40" spans="1:11">
      <c r="A40" s="1"/>
      <c r="B40" s="6"/>
      <c r="C40" s="6"/>
      <c r="D40" s="6"/>
      <c r="E40" s="6"/>
      <c r="F40" s="8"/>
      <c r="G40" s="1"/>
      <c r="H40" s="6"/>
      <c r="I40" s="6"/>
      <c r="J40" s="6"/>
      <c r="K40" s="6"/>
    </row>
    <row r="41" spans="1:11">
      <c r="A41" s="1"/>
      <c r="B41" s="6"/>
      <c r="C41" s="6"/>
      <c r="D41" s="6"/>
      <c r="E41" s="6"/>
      <c r="F41" s="8"/>
      <c r="G41" s="1"/>
      <c r="H41" s="6"/>
      <c r="I41" s="6"/>
      <c r="J41" s="6"/>
      <c r="K41" s="6"/>
    </row>
    <row r="42" spans="1:11">
      <c r="A42" s="1"/>
      <c r="B42" s="6"/>
      <c r="C42" s="6"/>
      <c r="D42" s="6"/>
      <c r="E42" s="6"/>
      <c r="F42" s="8"/>
      <c r="G42" s="1"/>
      <c r="H42" s="6"/>
      <c r="I42" s="6"/>
      <c r="J42" s="6"/>
      <c r="K42" s="6"/>
    </row>
    <row r="43" spans="1:11">
      <c r="A43" s="1"/>
      <c r="B43" s="6"/>
      <c r="C43" s="6"/>
      <c r="D43" s="6"/>
      <c r="E43" s="6"/>
      <c r="F43" s="8"/>
      <c r="G43" s="1"/>
      <c r="H43" s="6"/>
      <c r="I43" s="6"/>
      <c r="J43" s="6"/>
      <c r="K43" s="6"/>
    </row>
    <row r="44" spans="1:11">
      <c r="A44" s="1"/>
      <c r="B44" s="6"/>
      <c r="C44" s="6"/>
      <c r="D44" s="6"/>
      <c r="E44" s="6"/>
      <c r="F44" s="8"/>
      <c r="G44" s="1"/>
      <c r="H44" s="6"/>
      <c r="I44" s="6"/>
      <c r="J44" s="6"/>
      <c r="K44" s="6"/>
    </row>
    <row r="45" spans="1:11">
      <c r="A45" s="1"/>
      <c r="B45" s="6"/>
      <c r="C45" s="6"/>
      <c r="D45" s="6"/>
      <c r="E45" s="6"/>
      <c r="F45" s="8"/>
      <c r="G45" s="1"/>
      <c r="H45" s="6"/>
      <c r="I45" s="6"/>
      <c r="J45" s="6"/>
      <c r="K45" s="6"/>
    </row>
    <row r="46" spans="1:11">
      <c r="A46" s="1"/>
      <c r="B46" s="6"/>
      <c r="C46" s="6"/>
      <c r="D46" s="6"/>
      <c r="E46" s="6"/>
      <c r="F46" s="8"/>
      <c r="G46" s="1"/>
      <c r="H46" s="6"/>
      <c r="I46" s="6"/>
      <c r="J46" s="6"/>
      <c r="K46" s="6"/>
    </row>
    <row r="47" spans="1:11">
      <c r="A47" s="1"/>
      <c r="B47" s="6"/>
      <c r="C47" s="6"/>
      <c r="D47" s="6"/>
      <c r="E47" s="6"/>
      <c r="F47" s="8"/>
      <c r="G47" s="1"/>
      <c r="H47" s="6"/>
      <c r="I47" s="6"/>
      <c r="J47" s="6"/>
      <c r="K47" s="6"/>
    </row>
    <row r="48" spans="1:11">
      <c r="A48" s="1"/>
      <c r="B48" s="6"/>
      <c r="C48" s="6"/>
      <c r="D48" s="6"/>
      <c r="E48" s="6"/>
      <c r="F48" s="8"/>
      <c r="G48" s="1"/>
      <c r="H48" s="6"/>
      <c r="I48" s="6"/>
      <c r="J48" s="6"/>
      <c r="K48" s="6"/>
    </row>
    <row r="49" spans="1:12">
      <c r="A49" s="1"/>
      <c r="B49" s="6"/>
      <c r="C49" s="6"/>
      <c r="D49" s="6"/>
      <c r="E49" s="6"/>
      <c r="F49" s="8"/>
      <c r="G49" s="1"/>
      <c r="H49" s="6"/>
      <c r="I49" s="6"/>
      <c r="J49" s="6"/>
      <c r="K49" s="6"/>
    </row>
    <row r="51" spans="1:12">
      <c r="B51" s="5">
        <f>SUM(B3:B49)</f>
        <v>120591.49465743889</v>
      </c>
      <c r="C51" s="5">
        <f t="shared" ref="C51:L51" si="0">SUM(C3:C49)</f>
        <v>7661.7876429483922</v>
      </c>
      <c r="D51" s="5">
        <f t="shared" si="0"/>
        <v>1527.693175111657</v>
      </c>
      <c r="E51" s="5">
        <f t="shared" si="0"/>
        <v>9471.0153461446625</v>
      </c>
      <c r="F51" s="5"/>
      <c r="G51" s="5"/>
      <c r="H51" s="5">
        <f t="shared" si="0"/>
        <v>146013.64490115046</v>
      </c>
      <c r="I51" s="5">
        <f t="shared" si="0"/>
        <v>3859.8225078810492</v>
      </c>
      <c r="J51" s="5">
        <f t="shared" si="0"/>
        <v>927.53795934565187</v>
      </c>
      <c r="K51" s="5">
        <f t="shared" si="0"/>
        <v>9695.4476082410547</v>
      </c>
      <c r="L51" s="5">
        <f t="shared" si="0"/>
        <v>-12284.5</v>
      </c>
    </row>
    <row r="54" spans="1:12">
      <c r="A54" s="13" t="s">
        <v>10</v>
      </c>
      <c r="B54" s="14">
        <f>MROUND(-L51,10)</f>
        <v>12280</v>
      </c>
    </row>
    <row r="55" spans="1:12">
      <c r="A55" s="16" t="s">
        <v>11</v>
      </c>
      <c r="B55" s="17">
        <f>MROUND(H51-B51,10)</f>
        <v>25420</v>
      </c>
    </row>
    <row r="56" spans="1:12">
      <c r="A56" s="16" t="s">
        <v>12</v>
      </c>
      <c r="B56" s="17">
        <f>MROUND((C51+D51)-(I51+J51),10)</f>
        <v>4400</v>
      </c>
    </row>
    <row r="57" spans="1:12">
      <c r="A57" s="16" t="s">
        <v>13</v>
      </c>
      <c r="B57" s="17">
        <f>E51-K51</f>
        <v>-224.43226209639215</v>
      </c>
    </row>
    <row r="58" spans="1:12">
      <c r="A58" s="16"/>
      <c r="B58" s="17"/>
    </row>
    <row r="59" spans="1:12">
      <c r="A59" s="13" t="s">
        <v>14</v>
      </c>
      <c r="B59" s="14">
        <f>SUM(B55:B58)</f>
        <v>29595.567737903606</v>
      </c>
    </row>
    <row r="60" spans="1:12">
      <c r="A60" s="13" t="s">
        <v>15</v>
      </c>
      <c r="B60" s="14">
        <f>B59-B54</f>
        <v>17315.567737903606</v>
      </c>
    </row>
    <row r="61" spans="1:12">
      <c r="A61" s="13" t="s">
        <v>16</v>
      </c>
      <c r="B61" s="15">
        <f>B59/B54</f>
        <v>2.4100625193732577</v>
      </c>
    </row>
    <row r="62" spans="1:12">
      <c r="A62" s="13" t="s">
        <v>17</v>
      </c>
      <c r="B62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5" sqref="A5"/>
    </sheetView>
  </sheetViews>
  <sheetFormatPr baseColWidth="10" defaultRowHeight="15" x14ac:dyDescent="0"/>
  <cols>
    <col min="4" max="4" width="12.5" bestFit="1" customWidth="1"/>
  </cols>
  <sheetData>
    <row r="1" spans="1:4">
      <c r="B1" t="s">
        <v>1</v>
      </c>
      <c r="C1" t="s">
        <v>0</v>
      </c>
      <c r="D1" t="s">
        <v>26</v>
      </c>
    </row>
    <row r="2" spans="1:4">
      <c r="A2" t="s">
        <v>25</v>
      </c>
      <c r="B2">
        <v>0.67</v>
      </c>
      <c r="C2">
        <v>0.46</v>
      </c>
      <c r="D2">
        <f>B2-C2</f>
        <v>0.21000000000000002</v>
      </c>
    </row>
    <row r="4" spans="1:4">
      <c r="A4" t="s">
        <v>35</v>
      </c>
    </row>
    <row r="5" spans="1:4">
      <c r="A5" t="s">
        <v>27</v>
      </c>
      <c r="D5" s="5">
        <v>479000</v>
      </c>
    </row>
    <row r="6" spans="1:4">
      <c r="A6" t="s">
        <v>28</v>
      </c>
      <c r="D6" s="5">
        <f>D5/(1.035)^14</f>
        <v>295917.47754252638</v>
      </c>
    </row>
    <row r="7" spans="1:4">
      <c r="A7" t="s">
        <v>29</v>
      </c>
      <c r="D7" s="23">
        <f>D6*0.73</f>
        <v>216019.75860604426</v>
      </c>
    </row>
    <row r="8" spans="1:4">
      <c r="A8" t="s">
        <v>31</v>
      </c>
      <c r="D8" s="23">
        <f>D7*D2</f>
        <v>45364.149307269297</v>
      </c>
    </row>
    <row r="9" spans="1:4">
      <c r="A9" t="s">
        <v>32</v>
      </c>
      <c r="D9" s="5">
        <f>PV_profiles!L3</f>
        <v>15000</v>
      </c>
    </row>
    <row r="11" spans="1:4">
      <c r="A11" t="s">
        <v>33</v>
      </c>
      <c r="D11" s="23">
        <f>D8+D9</f>
        <v>60364.149307269297</v>
      </c>
    </row>
    <row r="12" spans="1:4">
      <c r="A12" t="s">
        <v>34</v>
      </c>
      <c r="D12" s="9">
        <f>D8/-D9</f>
        <v>-3.0242766204846196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Control_I</vt:lpstr>
      <vt:lpstr>Treat_I</vt:lpstr>
      <vt:lpstr>Shadow prices</vt:lpstr>
      <vt:lpstr>PV_profiles</vt:lpstr>
      <vt:lpstr>PV_profiles (2)</vt:lpstr>
      <vt:lpstr>SensitivityTesting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 Belfield</dc:creator>
  <cp:lastModifiedBy>Clive Belfield</cp:lastModifiedBy>
  <dcterms:created xsi:type="dcterms:W3CDTF">2015-02-06T12:54:04Z</dcterms:created>
  <dcterms:modified xsi:type="dcterms:W3CDTF">2017-05-25T23:53:50Z</dcterms:modified>
</cp:coreProperties>
</file>